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IROP\II_210_Jeroným_Podstrání\společné přílohy\ROZPOČET_final_30_04_2024\úprava_vypuštění_CETIN\"/>
    </mc:Choice>
  </mc:AlternateContent>
  <bookViews>
    <workbookView xWindow="240" yWindow="120" windowWidth="14940" windowHeight="9225"/>
  </bookViews>
  <sheets>
    <sheet name="Souhrn" sheetId="1" r:id="rId1"/>
    <sheet name="0 - část0" sheetId="2" r:id="rId2"/>
    <sheet name="1 - SO103" sheetId="3" r:id="rId3"/>
    <sheet name="2 - SO103.1" sheetId="4" r:id="rId4"/>
    <sheet name="3 - SO103.2" sheetId="5" r:id="rId5"/>
    <sheet name="4 - SO203.1" sheetId="6" r:id="rId6"/>
    <sheet name="5 - SO203.2" sheetId="7" r:id="rId7"/>
    <sheet name="6 - SO203.3" sheetId="8" r:id="rId8"/>
    <sheet name="7 - SO203.4" sheetId="9" r:id="rId9"/>
    <sheet name="8 - SO203.5" sheetId="10" r:id="rId10"/>
    <sheet name="9 - SO203.6" sheetId="11" r:id="rId11"/>
    <sheet name="10 - SO203.7" sheetId="12" r:id="rId12"/>
    <sheet name="11 - SO203.8" sheetId="13" r:id="rId13"/>
    <sheet name="12 - SO903" sheetId="14" r:id="rId14"/>
  </sheets>
  <definedNames>
    <definedName name="_xlnm.Print_Area" localSheetId="0">Souhrn!$A$1:$G$38</definedName>
    <definedName name="_xlnm.Print_Titles" localSheetId="0">Souhrn!$17:$19</definedName>
    <definedName name="_xlnm.Print_Area" localSheetId="1">'0 - část0'!$A$1:$M$103</definedName>
    <definedName name="_xlnm.Print_Titles" localSheetId="1">'0 - část0'!$22:$24</definedName>
    <definedName name="_xlnm.Print_Area" localSheetId="2">'1 - SO103'!$A$1:$M$297</definedName>
    <definedName name="_xlnm.Print_Titles" localSheetId="2">'1 - SO103'!$28:$30</definedName>
    <definedName name="_xlnm.Print_Area" localSheetId="3">'2 - SO103.1'!$A$1:$M$343</definedName>
    <definedName name="_xlnm.Print_Titles" localSheetId="3">'2 - SO103.1'!$27:$29</definedName>
    <definedName name="_xlnm.Print_Area" localSheetId="4">'3 - SO103.2'!$A$1:$M$252</definedName>
    <definedName name="_xlnm.Print_Titles" localSheetId="4">'3 - SO103.2'!$28:$30</definedName>
    <definedName name="_xlnm.Print_Area" localSheetId="5">'4 - SO203.1'!$A$1:$M$276</definedName>
    <definedName name="_xlnm.Print_Titles" localSheetId="5">'4 - SO203.1'!$29:$31</definedName>
    <definedName name="_xlnm.Print_Area" localSheetId="6">'5 - SO203.2'!$A$1:$M$276</definedName>
    <definedName name="_xlnm.Print_Titles" localSheetId="6">'5 - SO203.2'!$29:$31</definedName>
    <definedName name="_xlnm.Print_Area" localSheetId="7">'6 - SO203.3'!$A$1:$M$276</definedName>
    <definedName name="_xlnm.Print_Titles" localSheetId="7">'6 - SO203.3'!$29:$31</definedName>
    <definedName name="_xlnm.Print_Area" localSheetId="8">'7 - SO203.4'!$A$1:$M$261</definedName>
    <definedName name="_xlnm.Print_Titles" localSheetId="8">'7 - SO203.4'!$29:$31</definedName>
    <definedName name="_xlnm.Print_Area" localSheetId="9">'8 - SO203.5'!$A$1:$M$276</definedName>
    <definedName name="_xlnm.Print_Titles" localSheetId="9">'8 - SO203.5'!$29:$31</definedName>
    <definedName name="_xlnm.Print_Area" localSheetId="10">'9 - SO203.6'!$A$1:$M$276</definedName>
    <definedName name="_xlnm.Print_Titles" localSheetId="10">'9 - SO203.6'!$29:$31</definedName>
    <definedName name="_xlnm.Print_Area" localSheetId="11">'10 - SO203.7'!$A$1:$M$276</definedName>
    <definedName name="_xlnm.Print_Titles" localSheetId="11">'10 - SO203.7'!$29:$31</definedName>
    <definedName name="_xlnm.Print_Area" localSheetId="12">'11 - SO203.8'!$A$1:$M$276</definedName>
    <definedName name="_xlnm.Print_Titles" localSheetId="12">'11 - SO203.8'!$29:$31</definedName>
    <definedName name="_xlnm.Print_Area" localSheetId="13">'12 - SO903'!$A$1:$M$48</definedName>
    <definedName name="_xlnm.Print_Titles" localSheetId="13">'12 - SO903'!$22:$24</definedName>
  </definedNames>
  <calcPr/>
</workbook>
</file>

<file path=xl/calcChain.xml><?xml version="1.0" encoding="utf-8"?>
<calcChain xmlns="http://schemas.openxmlformats.org/spreadsheetml/2006/main">
  <c i="14" l="1" r="R26"/>
  <c r="R31"/>
  <c r="I26"/>
  <c r="Q26"/>
  <c r="Q31"/>
  <c r="A13"/>
  <c i="13" r="R254"/>
  <c r="I254"/>
  <c r="Q254"/>
  <c r="R249"/>
  <c r="I249"/>
  <c r="Q249"/>
  <c r="R244"/>
  <c r="I244"/>
  <c r="Q244"/>
  <c r="R239"/>
  <c r="I239"/>
  <c r="J239"/>
  <c r="L239"/>
  <c r="R234"/>
  <c r="I234"/>
  <c r="Q234"/>
  <c r="R229"/>
  <c r="R259"/>
  <c r="I229"/>
  <c r="Q229"/>
  <c r="R221"/>
  <c r="I221"/>
  <c r="Q221"/>
  <c r="R216"/>
  <c r="R226"/>
  <c r="I216"/>
  <c r="Q216"/>
  <c r="Q226"/>
  <c r="R208"/>
  <c r="I208"/>
  <c r="Q208"/>
  <c r="R203"/>
  <c r="I203"/>
  <c r="Q203"/>
  <c r="R198"/>
  <c r="R213"/>
  <c r="I198"/>
  <c r="Q198"/>
  <c r="Q213"/>
  <c r="R190"/>
  <c r="I190"/>
  <c r="Q190"/>
  <c r="R185"/>
  <c r="I185"/>
  <c r="Q185"/>
  <c r="R180"/>
  <c r="I180"/>
  <c r="Q180"/>
  <c r="R175"/>
  <c r="I175"/>
  <c r="Q175"/>
  <c r="R170"/>
  <c r="R195"/>
  <c r="I170"/>
  <c r="J170"/>
  <c r="L170"/>
  <c r="R162"/>
  <c r="I162"/>
  <c r="Q162"/>
  <c r="R157"/>
  <c r="I157"/>
  <c r="Q157"/>
  <c r="R152"/>
  <c r="I152"/>
  <c r="Q152"/>
  <c r="R147"/>
  <c r="I147"/>
  <c r="Q147"/>
  <c r="R142"/>
  <c r="I142"/>
  <c r="Q142"/>
  <c r="R137"/>
  <c r="I137"/>
  <c r="Q137"/>
  <c r="R132"/>
  <c r="R167"/>
  <c r="I132"/>
  <c r="Q132"/>
  <c r="Q167"/>
  <c r="R124"/>
  <c r="I124"/>
  <c r="Q124"/>
  <c r="R119"/>
  <c r="I119"/>
  <c r="Q119"/>
  <c r="R114"/>
  <c r="I114"/>
  <c r="Q114"/>
  <c r="R109"/>
  <c r="I109"/>
  <c r="Q109"/>
  <c r="R104"/>
  <c r="I104"/>
  <c r="Q104"/>
  <c r="R99"/>
  <c r="I99"/>
  <c r="Q99"/>
  <c r="R94"/>
  <c r="I94"/>
  <c r="Q94"/>
  <c r="R89"/>
  <c r="R129"/>
  <c r="I89"/>
  <c r="Q89"/>
  <c r="Q129"/>
  <c r="R81"/>
  <c r="I81"/>
  <c r="Q81"/>
  <c r="R76"/>
  <c r="I76"/>
  <c r="Q76"/>
  <c r="R71"/>
  <c r="I71"/>
  <c r="Q71"/>
  <c r="R66"/>
  <c r="I66"/>
  <c r="Q66"/>
  <c r="R61"/>
  <c r="I61"/>
  <c r="Q61"/>
  <c r="R56"/>
  <c r="I56"/>
  <c r="Q56"/>
  <c r="R51"/>
  <c r="I51"/>
  <c r="Q51"/>
  <c r="R46"/>
  <c r="I46"/>
  <c r="Q46"/>
  <c r="R41"/>
  <c r="R86"/>
  <c r="I41"/>
  <c r="Q41"/>
  <c r="Q86"/>
  <c r="R33"/>
  <c r="R38"/>
  <c r="I33"/>
  <c r="Q33"/>
  <c r="Q38"/>
  <c r="A13"/>
  <c i="12" r="R254"/>
  <c r="I254"/>
  <c r="Q254"/>
  <c r="R249"/>
  <c r="I249"/>
  <c r="Q249"/>
  <c r="R244"/>
  <c r="I244"/>
  <c r="Q244"/>
  <c r="R239"/>
  <c r="I239"/>
  <c r="Q239"/>
  <c r="R234"/>
  <c r="I234"/>
  <c r="Q234"/>
  <c r="R229"/>
  <c r="R259"/>
  <c r="I229"/>
  <c r="Q229"/>
  <c r="Q259"/>
  <c r="R221"/>
  <c r="I221"/>
  <c r="Q221"/>
  <c r="R216"/>
  <c r="R226"/>
  <c r="I216"/>
  <c r="Q216"/>
  <c r="Q226"/>
  <c r="R208"/>
  <c r="I208"/>
  <c r="Q208"/>
  <c r="R203"/>
  <c r="I203"/>
  <c r="Q203"/>
  <c r="R198"/>
  <c r="R213"/>
  <c r="I198"/>
  <c r="Q198"/>
  <c r="Q213"/>
  <c r="R190"/>
  <c r="I190"/>
  <c r="Q190"/>
  <c r="R185"/>
  <c r="I185"/>
  <c r="Q185"/>
  <c r="R180"/>
  <c r="I180"/>
  <c r="Q180"/>
  <c r="R175"/>
  <c r="I175"/>
  <c r="Q175"/>
  <c r="R170"/>
  <c r="R195"/>
  <c r="I170"/>
  <c r="Q170"/>
  <c r="Q195"/>
  <c r="R162"/>
  <c r="I162"/>
  <c r="Q162"/>
  <c r="R157"/>
  <c r="I157"/>
  <c r="Q157"/>
  <c r="R152"/>
  <c r="I152"/>
  <c r="Q152"/>
  <c r="R147"/>
  <c r="I147"/>
  <c r="Q147"/>
  <c r="R142"/>
  <c r="I142"/>
  <c r="Q142"/>
  <c r="R137"/>
  <c r="I137"/>
  <c r="Q137"/>
  <c r="R132"/>
  <c r="R167"/>
  <c r="Q132"/>
  <c r="I132"/>
  <c r="J132"/>
  <c r="R124"/>
  <c r="I124"/>
  <c r="Q124"/>
  <c r="R119"/>
  <c r="I119"/>
  <c r="Q119"/>
  <c r="R114"/>
  <c r="I114"/>
  <c r="Q114"/>
  <c r="R109"/>
  <c r="I109"/>
  <c r="Q109"/>
  <c r="R104"/>
  <c r="I104"/>
  <c r="J104"/>
  <c r="L104"/>
  <c r="R99"/>
  <c r="I99"/>
  <c r="J99"/>
  <c r="L99"/>
  <c r="R94"/>
  <c r="I94"/>
  <c r="J94"/>
  <c r="L94"/>
  <c r="R89"/>
  <c r="R129"/>
  <c r="I89"/>
  <c r="J89"/>
  <c r="L89"/>
  <c r="R81"/>
  <c r="I81"/>
  <c r="J81"/>
  <c r="L81"/>
  <c r="R76"/>
  <c r="I76"/>
  <c r="J76"/>
  <c r="L76"/>
  <c r="R71"/>
  <c r="I71"/>
  <c r="Q71"/>
  <c r="R66"/>
  <c r="I66"/>
  <c r="J66"/>
  <c r="L66"/>
  <c r="R61"/>
  <c r="I61"/>
  <c r="J61"/>
  <c r="L61"/>
  <c r="R56"/>
  <c r="I56"/>
  <c r="J56"/>
  <c r="L56"/>
  <c r="R51"/>
  <c r="I51"/>
  <c r="Q51"/>
  <c r="R46"/>
  <c r="I46"/>
  <c r="J46"/>
  <c r="L46"/>
  <c r="R41"/>
  <c r="R86"/>
  <c r="I41"/>
  <c r="Q41"/>
  <c r="R33"/>
  <c r="R38"/>
  <c r="I33"/>
  <c r="J33"/>
  <c r="H38"/>
  <c r="A13"/>
  <c i="11" r="R254"/>
  <c r="I254"/>
  <c r="Q254"/>
  <c r="R249"/>
  <c r="I249"/>
  <c r="Q249"/>
  <c r="R244"/>
  <c r="I244"/>
  <c r="Q244"/>
  <c r="R239"/>
  <c r="I239"/>
  <c r="Q239"/>
  <c r="R234"/>
  <c r="I234"/>
  <c r="J234"/>
  <c r="L234"/>
  <c r="R229"/>
  <c r="R259"/>
  <c r="I229"/>
  <c r="J229"/>
  <c r="R221"/>
  <c r="I221"/>
  <c r="Q221"/>
  <c r="R216"/>
  <c r="R226"/>
  <c r="I216"/>
  <c r="Q216"/>
  <c r="Q226"/>
  <c r="R208"/>
  <c r="I208"/>
  <c r="Q208"/>
  <c r="R203"/>
  <c r="I203"/>
  <c r="Q203"/>
  <c r="R198"/>
  <c r="R213"/>
  <c r="I198"/>
  <c r="Q198"/>
  <c r="Q213"/>
  <c r="R190"/>
  <c r="I190"/>
  <c r="J190"/>
  <c r="L190"/>
  <c r="R185"/>
  <c r="I185"/>
  <c r="Q185"/>
  <c r="R180"/>
  <c r="I180"/>
  <c r="Q180"/>
  <c r="R175"/>
  <c r="I175"/>
  <c r="J175"/>
  <c r="L175"/>
  <c r="R170"/>
  <c r="R195"/>
  <c r="I170"/>
  <c r="J170"/>
  <c r="R162"/>
  <c r="I162"/>
  <c r="J162"/>
  <c r="L162"/>
  <c r="R157"/>
  <c r="I157"/>
  <c r="J157"/>
  <c r="L157"/>
  <c r="R152"/>
  <c r="I152"/>
  <c r="Q152"/>
  <c r="R147"/>
  <c r="I147"/>
  <c r="J147"/>
  <c r="L147"/>
  <c r="R142"/>
  <c r="I142"/>
  <c r="Q142"/>
  <c r="R137"/>
  <c r="I137"/>
  <c r="Q137"/>
  <c r="R132"/>
  <c r="R167"/>
  <c r="I132"/>
  <c r="J132"/>
  <c r="L132"/>
  <c r="R124"/>
  <c r="I124"/>
  <c r="J124"/>
  <c r="L124"/>
  <c r="R119"/>
  <c r="I119"/>
  <c r="Q119"/>
  <c r="R114"/>
  <c r="I114"/>
  <c r="J114"/>
  <c r="L114"/>
  <c r="R109"/>
  <c r="I109"/>
  <c r="J109"/>
  <c r="L109"/>
  <c r="R104"/>
  <c r="I104"/>
  <c r="Q104"/>
  <c r="R99"/>
  <c r="I99"/>
  <c r="J99"/>
  <c r="L99"/>
  <c r="R94"/>
  <c r="I94"/>
  <c r="J94"/>
  <c r="L94"/>
  <c r="R89"/>
  <c r="R129"/>
  <c r="I89"/>
  <c r="Q89"/>
  <c r="R81"/>
  <c r="I81"/>
  <c r="Q81"/>
  <c r="R76"/>
  <c r="I76"/>
  <c r="J76"/>
  <c r="L76"/>
  <c r="R71"/>
  <c r="I71"/>
  <c r="J71"/>
  <c r="L71"/>
  <c r="R66"/>
  <c r="I66"/>
  <c r="J66"/>
  <c r="L66"/>
  <c r="R61"/>
  <c r="I61"/>
  <c r="Q61"/>
  <c r="R56"/>
  <c r="I56"/>
  <c r="Q56"/>
  <c r="R51"/>
  <c r="I51"/>
  <c r="Q51"/>
  <c r="R46"/>
  <c r="I46"/>
  <c r="Q46"/>
  <c r="R41"/>
  <c r="R86"/>
  <c r="I41"/>
  <c r="J41"/>
  <c r="R33"/>
  <c r="R38"/>
  <c r="I33"/>
  <c r="Q33"/>
  <c r="Q38"/>
  <c r="A13"/>
  <c i="10" r="R254"/>
  <c r="I254"/>
  <c r="Q254"/>
  <c r="R249"/>
  <c r="I249"/>
  <c r="Q249"/>
  <c r="R244"/>
  <c r="I244"/>
  <c r="Q244"/>
  <c r="R239"/>
  <c r="I239"/>
  <c r="Q239"/>
  <c r="R234"/>
  <c r="I234"/>
  <c r="J234"/>
  <c r="L234"/>
  <c r="R229"/>
  <c r="R259"/>
  <c r="I229"/>
  <c r="Q229"/>
  <c r="R221"/>
  <c r="I221"/>
  <c r="Q221"/>
  <c r="R216"/>
  <c r="R226"/>
  <c r="I216"/>
  <c r="Q216"/>
  <c r="Q226"/>
  <c r="R208"/>
  <c r="I208"/>
  <c r="Q208"/>
  <c r="R203"/>
  <c r="I203"/>
  <c r="Q203"/>
  <c r="R198"/>
  <c r="R213"/>
  <c r="I198"/>
  <c r="Q198"/>
  <c r="Q213"/>
  <c r="R190"/>
  <c r="I190"/>
  <c r="Q190"/>
  <c r="R185"/>
  <c r="I185"/>
  <c r="Q185"/>
  <c r="R180"/>
  <c r="I180"/>
  <c r="Q180"/>
  <c r="R175"/>
  <c r="I175"/>
  <c r="Q175"/>
  <c r="R170"/>
  <c r="R195"/>
  <c r="I170"/>
  <c r="Q170"/>
  <c r="Q195"/>
  <c r="R162"/>
  <c r="I162"/>
  <c r="Q162"/>
  <c r="R157"/>
  <c r="I157"/>
  <c r="Q157"/>
  <c r="R152"/>
  <c r="I152"/>
  <c r="Q152"/>
  <c r="R147"/>
  <c r="I147"/>
  <c r="Q147"/>
  <c r="R142"/>
  <c r="I142"/>
  <c r="Q142"/>
  <c r="R137"/>
  <c r="I137"/>
  <c r="Q137"/>
  <c r="R132"/>
  <c r="R167"/>
  <c r="I132"/>
  <c r="Q132"/>
  <c r="Q167"/>
  <c r="R124"/>
  <c r="I124"/>
  <c r="Q124"/>
  <c r="R119"/>
  <c r="I119"/>
  <c r="Q119"/>
  <c r="R114"/>
  <c r="I114"/>
  <c r="Q114"/>
  <c r="R109"/>
  <c r="I109"/>
  <c r="Q109"/>
  <c r="R104"/>
  <c r="I104"/>
  <c r="Q104"/>
  <c r="R99"/>
  <c r="I99"/>
  <c r="Q99"/>
  <c r="R94"/>
  <c r="I94"/>
  <c r="Q94"/>
  <c r="R89"/>
  <c r="R129"/>
  <c r="I89"/>
  <c r="Q89"/>
  <c r="Q129"/>
  <c r="R81"/>
  <c r="I81"/>
  <c r="Q81"/>
  <c r="R76"/>
  <c r="I76"/>
  <c r="Q76"/>
  <c r="R71"/>
  <c r="I71"/>
  <c r="Q71"/>
  <c r="R66"/>
  <c r="I66"/>
  <c r="Q66"/>
  <c r="R61"/>
  <c r="I61"/>
  <c r="Q61"/>
  <c r="R56"/>
  <c r="I56"/>
  <c r="Q56"/>
  <c r="R51"/>
  <c r="I51"/>
  <c r="Q51"/>
  <c r="R46"/>
  <c r="I46"/>
  <c r="Q46"/>
  <c r="R41"/>
  <c r="R86"/>
  <c r="I41"/>
  <c r="Q41"/>
  <c r="Q86"/>
  <c r="R33"/>
  <c r="R38"/>
  <c r="I33"/>
  <c r="Q33"/>
  <c r="Q38"/>
  <c r="A13"/>
  <c i="9" r="R239"/>
  <c r="I239"/>
  <c r="Q239"/>
  <c r="R234"/>
  <c r="I234"/>
  <c r="Q234"/>
  <c r="R229"/>
  <c r="I229"/>
  <c r="Q229"/>
  <c r="R224"/>
  <c r="I224"/>
  <c r="Q224"/>
  <c r="R219"/>
  <c r="I219"/>
  <c r="Q219"/>
  <c r="R214"/>
  <c r="R244"/>
  <c r="I214"/>
  <c r="Q214"/>
  <c r="Q244"/>
  <c r="R206"/>
  <c r="I206"/>
  <c r="Q206"/>
  <c r="R201"/>
  <c r="R211"/>
  <c r="I201"/>
  <c r="Q201"/>
  <c r="Q211"/>
  <c r="R193"/>
  <c r="I193"/>
  <c r="Q193"/>
  <c r="R188"/>
  <c r="I188"/>
  <c r="Q188"/>
  <c r="R183"/>
  <c r="R198"/>
  <c r="I183"/>
  <c r="Q183"/>
  <c r="Q198"/>
  <c r="R175"/>
  <c r="I175"/>
  <c r="Q175"/>
  <c r="R170"/>
  <c r="I170"/>
  <c r="Q170"/>
  <c r="R165"/>
  <c r="I165"/>
  <c r="Q165"/>
  <c r="R160"/>
  <c r="I160"/>
  <c r="Q160"/>
  <c r="R155"/>
  <c r="I155"/>
  <c r="Q155"/>
  <c r="R150"/>
  <c r="R180"/>
  <c r="I150"/>
  <c r="Q150"/>
  <c r="R142"/>
  <c r="I142"/>
  <c r="Q142"/>
  <c r="R137"/>
  <c r="I137"/>
  <c r="Q137"/>
  <c r="R132"/>
  <c r="I132"/>
  <c r="Q132"/>
  <c r="R127"/>
  <c r="R147"/>
  <c r="I127"/>
  <c r="Q127"/>
  <c r="Q147"/>
  <c r="R119"/>
  <c r="I119"/>
  <c r="Q119"/>
  <c r="R114"/>
  <c r="I114"/>
  <c r="Q114"/>
  <c r="R109"/>
  <c r="I109"/>
  <c r="Q109"/>
  <c r="R104"/>
  <c r="I104"/>
  <c r="Q104"/>
  <c r="R99"/>
  <c r="I99"/>
  <c r="Q99"/>
  <c r="R94"/>
  <c r="R124"/>
  <c r="I94"/>
  <c r="Q94"/>
  <c r="Q124"/>
  <c r="R86"/>
  <c r="I86"/>
  <c r="Q86"/>
  <c r="R81"/>
  <c r="I81"/>
  <c r="Q81"/>
  <c r="R76"/>
  <c r="I76"/>
  <c r="Q76"/>
  <c r="R71"/>
  <c r="I71"/>
  <c r="Q71"/>
  <c r="R66"/>
  <c r="I66"/>
  <c r="Q66"/>
  <c r="R61"/>
  <c r="I61"/>
  <c r="J61"/>
  <c r="L61"/>
  <c r="R56"/>
  <c r="I56"/>
  <c r="Q56"/>
  <c r="R51"/>
  <c r="I51"/>
  <c r="J51"/>
  <c r="L51"/>
  <c r="R46"/>
  <c r="I46"/>
  <c r="J46"/>
  <c r="L46"/>
  <c r="R41"/>
  <c r="R91"/>
  <c r="I41"/>
  <c r="Q41"/>
  <c r="R33"/>
  <c r="R38"/>
  <c r="I33"/>
  <c r="Q33"/>
  <c r="Q38"/>
  <c r="A13"/>
  <c i="8" r="R254"/>
  <c r="I254"/>
  <c r="Q254"/>
  <c r="R249"/>
  <c r="I249"/>
  <c r="Q249"/>
  <c r="R244"/>
  <c r="I244"/>
  <c r="Q244"/>
  <c r="R239"/>
  <c r="I239"/>
  <c r="Q239"/>
  <c r="R234"/>
  <c r="I234"/>
  <c r="Q234"/>
  <c r="R229"/>
  <c r="R259"/>
  <c r="I229"/>
  <c r="Q229"/>
  <c r="Q259"/>
  <c r="R221"/>
  <c r="I221"/>
  <c r="Q221"/>
  <c r="R216"/>
  <c r="R226"/>
  <c r="I216"/>
  <c r="Q216"/>
  <c r="Q226"/>
  <c r="R208"/>
  <c r="I208"/>
  <c r="Q208"/>
  <c r="R203"/>
  <c r="I203"/>
  <c r="Q203"/>
  <c r="R198"/>
  <c r="R213"/>
  <c r="I198"/>
  <c r="Q198"/>
  <c r="Q213"/>
  <c r="R190"/>
  <c r="I190"/>
  <c r="Q190"/>
  <c r="R185"/>
  <c r="I185"/>
  <c r="Q185"/>
  <c r="R180"/>
  <c r="I180"/>
  <c r="Q180"/>
  <c r="R175"/>
  <c r="I175"/>
  <c r="Q175"/>
  <c r="R170"/>
  <c r="R195"/>
  <c r="I170"/>
  <c r="Q170"/>
  <c r="Q195"/>
  <c r="R162"/>
  <c r="I162"/>
  <c r="Q162"/>
  <c r="R157"/>
  <c r="I157"/>
  <c r="Q157"/>
  <c r="R152"/>
  <c r="I152"/>
  <c r="Q152"/>
  <c r="R147"/>
  <c r="I147"/>
  <c r="Q147"/>
  <c r="R142"/>
  <c r="I142"/>
  <c r="Q142"/>
  <c r="R137"/>
  <c r="I137"/>
  <c r="Q137"/>
  <c r="R132"/>
  <c r="R167"/>
  <c r="I132"/>
  <c r="Q132"/>
  <c r="Q167"/>
  <c r="R124"/>
  <c r="I124"/>
  <c r="Q124"/>
  <c r="R119"/>
  <c r="I119"/>
  <c r="Q119"/>
  <c r="R114"/>
  <c r="I114"/>
  <c r="J114"/>
  <c r="L114"/>
  <c r="R109"/>
  <c r="I109"/>
  <c r="J109"/>
  <c r="L109"/>
  <c r="R104"/>
  <c r="I104"/>
  <c r="J104"/>
  <c r="L104"/>
  <c r="R99"/>
  <c r="I99"/>
  <c r="J99"/>
  <c r="L99"/>
  <c r="R94"/>
  <c r="I94"/>
  <c r="Q94"/>
  <c r="R89"/>
  <c r="R129"/>
  <c r="Q89"/>
  <c r="I89"/>
  <c r="J89"/>
  <c r="R81"/>
  <c r="I81"/>
  <c r="J81"/>
  <c r="L81"/>
  <c r="R76"/>
  <c r="I76"/>
  <c r="Q76"/>
  <c r="R71"/>
  <c r="I71"/>
  <c r="J71"/>
  <c r="L71"/>
  <c r="R66"/>
  <c r="I66"/>
  <c r="Q66"/>
  <c r="R61"/>
  <c r="I61"/>
  <c r="Q61"/>
  <c r="R56"/>
  <c r="I56"/>
  <c r="Q56"/>
  <c r="R51"/>
  <c r="I51"/>
  <c r="J51"/>
  <c r="L51"/>
  <c r="R46"/>
  <c r="I46"/>
  <c r="Q46"/>
  <c r="R41"/>
  <c r="R86"/>
  <c r="I41"/>
  <c r="Q41"/>
  <c r="R33"/>
  <c r="R38"/>
  <c r="I33"/>
  <c r="J33"/>
  <c r="H38"/>
  <c r="A13"/>
  <c i="7" r="R254"/>
  <c r="I254"/>
  <c r="J254"/>
  <c r="L254"/>
  <c r="R249"/>
  <c r="I249"/>
  <c r="Q249"/>
  <c r="R244"/>
  <c r="I244"/>
  <c r="Q244"/>
  <c r="R239"/>
  <c r="I239"/>
  <c r="Q239"/>
  <c r="R234"/>
  <c r="I234"/>
  <c r="Q234"/>
  <c r="R229"/>
  <c r="R259"/>
  <c r="I229"/>
  <c r="J229"/>
  <c r="R221"/>
  <c r="I221"/>
  <c r="J221"/>
  <c r="L221"/>
  <c r="R216"/>
  <c r="R226"/>
  <c r="Q216"/>
  <c r="I216"/>
  <c r="J216"/>
  <c r="L216"/>
  <c r="L227"/>
  <c r="L26"/>
  <c r="R208"/>
  <c r="I208"/>
  <c r="Q208"/>
  <c r="R203"/>
  <c r="Q203"/>
  <c r="I203"/>
  <c r="J203"/>
  <c r="L203"/>
  <c r="R198"/>
  <c r="R213"/>
  <c r="I198"/>
  <c r="J198"/>
  <c r="R190"/>
  <c r="I190"/>
  <c r="Q190"/>
  <c r="R185"/>
  <c r="I185"/>
  <c r="Q185"/>
  <c r="R180"/>
  <c r="J180"/>
  <c r="L180"/>
  <c r="I180"/>
  <c r="Q180"/>
  <c r="R175"/>
  <c r="I175"/>
  <c r="Q175"/>
  <c r="R170"/>
  <c r="R195"/>
  <c r="I170"/>
  <c r="J170"/>
  <c r="R162"/>
  <c r="I162"/>
  <c r="Q162"/>
  <c r="R157"/>
  <c r="I157"/>
  <c r="J157"/>
  <c r="L157"/>
  <c r="R152"/>
  <c r="I152"/>
  <c r="Q152"/>
  <c r="R147"/>
  <c r="I147"/>
  <c r="J147"/>
  <c r="L147"/>
  <c r="R142"/>
  <c r="I142"/>
  <c r="J142"/>
  <c r="L142"/>
  <c r="R137"/>
  <c r="I137"/>
  <c r="Q137"/>
  <c r="R132"/>
  <c r="R167"/>
  <c r="I132"/>
  <c r="Q132"/>
  <c r="R124"/>
  <c r="I124"/>
  <c r="Q124"/>
  <c r="R119"/>
  <c r="Q119"/>
  <c r="I119"/>
  <c r="J119"/>
  <c r="L119"/>
  <c r="R114"/>
  <c r="I114"/>
  <c r="J114"/>
  <c r="L114"/>
  <c r="R109"/>
  <c r="I109"/>
  <c r="J109"/>
  <c r="L109"/>
  <c r="R104"/>
  <c r="Q104"/>
  <c r="I104"/>
  <c r="J104"/>
  <c r="L104"/>
  <c r="R99"/>
  <c r="I99"/>
  <c r="J99"/>
  <c r="L99"/>
  <c r="R94"/>
  <c r="I94"/>
  <c r="Q94"/>
  <c r="R89"/>
  <c r="R129"/>
  <c r="I89"/>
  <c r="J89"/>
  <c r="R81"/>
  <c r="I81"/>
  <c r="Q81"/>
  <c r="R76"/>
  <c r="I76"/>
  <c r="Q76"/>
  <c r="R71"/>
  <c r="I71"/>
  <c r="Q71"/>
  <c r="R66"/>
  <c r="I66"/>
  <c r="J66"/>
  <c r="L66"/>
  <c r="R61"/>
  <c r="Q61"/>
  <c r="I61"/>
  <c r="J61"/>
  <c r="L61"/>
  <c r="R56"/>
  <c r="I56"/>
  <c r="J56"/>
  <c r="L56"/>
  <c r="R51"/>
  <c r="I51"/>
  <c r="Q51"/>
  <c r="R46"/>
  <c r="I46"/>
  <c r="Q46"/>
  <c r="R41"/>
  <c r="R86"/>
  <c r="I41"/>
  <c r="Q41"/>
  <c r="R33"/>
  <c r="R38"/>
  <c r="I33"/>
  <c r="Q33"/>
  <c r="Q38"/>
  <c r="A13"/>
  <c i="6" r="R254"/>
  <c r="I254"/>
  <c r="J254"/>
  <c r="L254"/>
  <c r="R249"/>
  <c r="I249"/>
  <c r="J249"/>
  <c r="L249"/>
  <c r="R244"/>
  <c r="J244"/>
  <c r="L244"/>
  <c r="I244"/>
  <c r="Q244"/>
  <c r="R239"/>
  <c r="I239"/>
  <c r="Q239"/>
  <c r="R234"/>
  <c r="I234"/>
  <c r="J234"/>
  <c r="L234"/>
  <c r="R229"/>
  <c r="R259"/>
  <c r="I229"/>
  <c r="J229"/>
  <c r="R221"/>
  <c r="I221"/>
  <c r="Q221"/>
  <c r="R216"/>
  <c r="R226"/>
  <c r="I216"/>
  <c r="J216"/>
  <c r="L216"/>
  <c r="R208"/>
  <c r="I208"/>
  <c r="J208"/>
  <c r="L208"/>
  <c r="R203"/>
  <c r="I203"/>
  <c r="J203"/>
  <c r="L203"/>
  <c r="R198"/>
  <c r="R213"/>
  <c r="I198"/>
  <c r="J198"/>
  <c r="H213"/>
  <c r="R190"/>
  <c r="I190"/>
  <c r="Q190"/>
  <c r="R185"/>
  <c r="I185"/>
  <c r="Q185"/>
  <c r="R180"/>
  <c r="I180"/>
  <c r="Q180"/>
  <c r="R175"/>
  <c r="I175"/>
  <c r="Q175"/>
  <c r="R170"/>
  <c r="R195"/>
  <c r="I170"/>
  <c r="Q170"/>
  <c r="Q195"/>
  <c r="R162"/>
  <c r="I162"/>
  <c r="J162"/>
  <c r="L162"/>
  <c r="R157"/>
  <c r="I157"/>
  <c r="Q157"/>
  <c r="R152"/>
  <c r="I152"/>
  <c r="J152"/>
  <c r="L152"/>
  <c r="R147"/>
  <c r="I147"/>
  <c r="Q147"/>
  <c r="R142"/>
  <c r="I142"/>
  <c r="J142"/>
  <c r="L142"/>
  <c r="R137"/>
  <c r="I137"/>
  <c r="Q137"/>
  <c r="R132"/>
  <c r="R167"/>
  <c r="I132"/>
  <c r="J132"/>
  <c r="R124"/>
  <c r="I124"/>
  <c r="J124"/>
  <c r="L124"/>
  <c r="R119"/>
  <c r="I119"/>
  <c r="Q119"/>
  <c r="R114"/>
  <c r="I114"/>
  <c r="J114"/>
  <c r="L114"/>
  <c r="R109"/>
  <c r="I109"/>
  <c r="Q109"/>
  <c r="R104"/>
  <c r="I104"/>
  <c r="Q104"/>
  <c r="R99"/>
  <c r="I99"/>
  <c r="Q99"/>
  <c r="R94"/>
  <c r="I94"/>
  <c r="Q94"/>
  <c r="R89"/>
  <c r="R129"/>
  <c r="I89"/>
  <c r="J89"/>
  <c r="R81"/>
  <c r="I81"/>
  <c r="J81"/>
  <c r="L81"/>
  <c r="R76"/>
  <c r="I76"/>
  <c r="Q76"/>
  <c r="R71"/>
  <c r="I71"/>
  <c r="Q71"/>
  <c r="R66"/>
  <c r="I66"/>
  <c r="J66"/>
  <c r="L66"/>
  <c r="R61"/>
  <c r="I61"/>
  <c r="Q61"/>
  <c r="R56"/>
  <c r="I56"/>
  <c r="Q56"/>
  <c r="R51"/>
  <c r="I51"/>
  <c r="J51"/>
  <c r="L51"/>
  <c r="R46"/>
  <c r="I46"/>
  <c r="Q46"/>
  <c r="R41"/>
  <c r="R86"/>
  <c r="I41"/>
  <c r="Q41"/>
  <c r="R33"/>
  <c r="R38"/>
  <c r="I33"/>
  <c r="Q33"/>
  <c r="Q38"/>
  <c r="A13"/>
  <c i="5" r="R230"/>
  <c r="I230"/>
  <c r="J230"/>
  <c r="L230"/>
  <c r="R225"/>
  <c r="J225"/>
  <c r="L225"/>
  <c r="I225"/>
  <c r="Q225"/>
  <c r="R220"/>
  <c r="I220"/>
  <c r="Q220"/>
  <c r="R215"/>
  <c r="I215"/>
  <c r="Q215"/>
  <c r="R210"/>
  <c r="I210"/>
  <c r="Q210"/>
  <c r="R205"/>
  <c r="I205"/>
  <c r="J205"/>
  <c r="L205"/>
  <c r="R200"/>
  <c r="I200"/>
  <c r="J200"/>
  <c r="L200"/>
  <c r="R195"/>
  <c r="I195"/>
  <c r="Q195"/>
  <c r="R190"/>
  <c r="I190"/>
  <c r="J190"/>
  <c r="L190"/>
  <c r="R185"/>
  <c r="I185"/>
  <c r="Q185"/>
  <c r="R180"/>
  <c r="I180"/>
  <c r="J180"/>
  <c r="L180"/>
  <c r="R175"/>
  <c r="Q175"/>
  <c r="I175"/>
  <c r="J175"/>
  <c r="L175"/>
  <c r="R170"/>
  <c r="I170"/>
  <c r="Q170"/>
  <c r="R165"/>
  <c r="I165"/>
  <c r="J165"/>
  <c r="L165"/>
  <c r="R160"/>
  <c r="R235"/>
  <c r="I160"/>
  <c r="J160"/>
  <c r="R152"/>
  <c r="J152"/>
  <c r="L152"/>
  <c r="I152"/>
  <c r="Q152"/>
  <c r="R147"/>
  <c r="I147"/>
  <c r="J147"/>
  <c r="L147"/>
  <c r="R142"/>
  <c r="I142"/>
  <c r="Q142"/>
  <c r="R137"/>
  <c r="R157"/>
  <c r="I137"/>
  <c r="Q137"/>
  <c r="R129"/>
  <c r="I129"/>
  <c r="Q129"/>
  <c r="R124"/>
  <c r="I124"/>
  <c r="Q124"/>
  <c r="R119"/>
  <c r="I119"/>
  <c r="Q119"/>
  <c r="R114"/>
  <c r="R134"/>
  <c r="I114"/>
  <c r="Q114"/>
  <c r="Q134"/>
  <c r="R106"/>
  <c r="R111"/>
  <c r="I106"/>
  <c r="Q106"/>
  <c r="Q111"/>
  <c r="R98"/>
  <c r="J98"/>
  <c r="L98"/>
  <c r="I98"/>
  <c r="Q98"/>
  <c r="R93"/>
  <c r="I93"/>
  <c r="Q93"/>
  <c r="R88"/>
  <c r="R103"/>
  <c r="I88"/>
  <c r="Q88"/>
  <c r="Q103"/>
  <c r="R80"/>
  <c r="I80"/>
  <c r="Q80"/>
  <c r="R75"/>
  <c r="I75"/>
  <c r="Q75"/>
  <c r="R70"/>
  <c r="I70"/>
  <c r="Q70"/>
  <c r="R65"/>
  <c r="I65"/>
  <c r="Q65"/>
  <c r="R60"/>
  <c r="I60"/>
  <c r="Q60"/>
  <c r="R55"/>
  <c r="I55"/>
  <c r="Q55"/>
  <c r="R50"/>
  <c r="I50"/>
  <c r="Q50"/>
  <c r="R45"/>
  <c r="I45"/>
  <c r="Q45"/>
  <c r="R40"/>
  <c r="R85"/>
  <c r="I40"/>
  <c r="Q40"/>
  <c r="Q85"/>
  <c r="R32"/>
  <c r="R37"/>
  <c r="I32"/>
  <c r="Q32"/>
  <c r="Q37"/>
  <c r="A13"/>
  <c i="4" r="R321"/>
  <c r="I321"/>
  <c r="Q321"/>
  <c r="R316"/>
  <c r="I316"/>
  <c r="Q316"/>
  <c r="R311"/>
  <c r="I311"/>
  <c r="Q311"/>
  <c r="R306"/>
  <c r="I306"/>
  <c r="Q306"/>
  <c r="R301"/>
  <c r="I301"/>
  <c r="Q301"/>
  <c r="R296"/>
  <c r="I296"/>
  <c r="Q296"/>
  <c r="R291"/>
  <c r="I291"/>
  <c r="J291"/>
  <c r="L291"/>
  <c r="R286"/>
  <c r="I286"/>
  <c r="Q286"/>
  <c r="R281"/>
  <c r="I281"/>
  <c r="J281"/>
  <c r="L281"/>
  <c r="R276"/>
  <c r="I276"/>
  <c r="Q276"/>
  <c r="R271"/>
  <c r="I271"/>
  <c r="Q271"/>
  <c r="R266"/>
  <c r="R326"/>
  <c r="I266"/>
  <c r="J266"/>
  <c r="R258"/>
  <c r="I258"/>
  <c r="J258"/>
  <c r="L258"/>
  <c r="R253"/>
  <c r="I253"/>
  <c r="Q253"/>
  <c r="R248"/>
  <c r="Q248"/>
  <c r="I248"/>
  <c r="J248"/>
  <c r="L248"/>
  <c r="R243"/>
  <c r="I243"/>
  <c r="Q243"/>
  <c r="R238"/>
  <c r="I238"/>
  <c r="Q238"/>
  <c r="R233"/>
  <c r="I233"/>
  <c r="J233"/>
  <c r="L233"/>
  <c r="R228"/>
  <c r="I228"/>
  <c r="J228"/>
  <c r="L228"/>
  <c r="R223"/>
  <c r="Q223"/>
  <c r="I223"/>
  <c r="J223"/>
  <c r="L223"/>
  <c r="R218"/>
  <c r="Q218"/>
  <c r="I218"/>
  <c r="J218"/>
  <c r="L218"/>
  <c r="R213"/>
  <c r="R263"/>
  <c r="Q213"/>
  <c r="I213"/>
  <c r="J213"/>
  <c r="L213"/>
  <c r="R205"/>
  <c r="I205"/>
  <c r="J205"/>
  <c r="L205"/>
  <c r="R200"/>
  <c r="R210"/>
  <c r="I200"/>
  <c r="Q200"/>
  <c r="R192"/>
  <c r="Q192"/>
  <c r="I192"/>
  <c r="J192"/>
  <c r="L192"/>
  <c r="R187"/>
  <c r="I187"/>
  <c r="J187"/>
  <c r="L187"/>
  <c r="R182"/>
  <c r="R197"/>
  <c r="I182"/>
  <c r="Q182"/>
  <c r="R174"/>
  <c r="I174"/>
  <c r="Q174"/>
  <c r="R169"/>
  <c r="I169"/>
  <c r="J169"/>
  <c r="L169"/>
  <c r="R164"/>
  <c r="I164"/>
  <c r="J164"/>
  <c r="L164"/>
  <c r="R159"/>
  <c r="J159"/>
  <c r="L159"/>
  <c r="I159"/>
  <c r="Q159"/>
  <c r="R154"/>
  <c r="I154"/>
  <c r="J154"/>
  <c r="L154"/>
  <c r="R149"/>
  <c r="I149"/>
  <c r="J149"/>
  <c r="L149"/>
  <c r="R144"/>
  <c r="I144"/>
  <c r="J144"/>
  <c r="L144"/>
  <c r="R139"/>
  <c r="I139"/>
  <c r="J139"/>
  <c r="L139"/>
  <c r="R134"/>
  <c r="I134"/>
  <c r="J134"/>
  <c r="L134"/>
  <c r="R129"/>
  <c r="I129"/>
  <c r="J129"/>
  <c r="L129"/>
  <c r="R124"/>
  <c r="I124"/>
  <c r="Q124"/>
  <c r="R119"/>
  <c r="I119"/>
  <c r="Q119"/>
  <c r="R114"/>
  <c r="I114"/>
  <c r="Q114"/>
  <c r="R109"/>
  <c r="I109"/>
  <c r="J109"/>
  <c r="L109"/>
  <c r="R104"/>
  <c r="I104"/>
  <c r="Q104"/>
  <c r="R99"/>
  <c r="I99"/>
  <c r="J99"/>
  <c r="L99"/>
  <c r="R94"/>
  <c r="I94"/>
  <c r="Q94"/>
  <c r="R89"/>
  <c r="I89"/>
  <c r="J89"/>
  <c r="L89"/>
  <c r="R84"/>
  <c r="I84"/>
  <c r="J84"/>
  <c r="L84"/>
  <c r="R79"/>
  <c r="I79"/>
  <c r="J79"/>
  <c r="L79"/>
  <c r="R74"/>
  <c r="I74"/>
  <c r="Q74"/>
  <c r="R69"/>
  <c r="I69"/>
  <c r="J69"/>
  <c r="L69"/>
  <c r="R64"/>
  <c r="I64"/>
  <c r="J64"/>
  <c r="L64"/>
  <c r="R59"/>
  <c r="I59"/>
  <c r="Q59"/>
  <c r="R54"/>
  <c r="R179"/>
  <c r="I54"/>
  <c r="J54"/>
  <c r="R46"/>
  <c r="I46"/>
  <c r="J46"/>
  <c r="L46"/>
  <c r="R41"/>
  <c r="I41"/>
  <c r="Q41"/>
  <c r="R36"/>
  <c r="I36"/>
  <c r="Q36"/>
  <c r="R31"/>
  <c r="R51"/>
  <c r="I31"/>
  <c r="J31"/>
  <c r="A13"/>
  <c i="3" r="R275"/>
  <c r="Q275"/>
  <c r="I275"/>
  <c r="J275"/>
  <c r="L275"/>
  <c r="R270"/>
  <c r="I270"/>
  <c r="Q270"/>
  <c r="R265"/>
  <c r="I265"/>
  <c r="Q265"/>
  <c r="R260"/>
  <c r="Q260"/>
  <c r="I260"/>
  <c r="J260"/>
  <c r="L260"/>
  <c r="R255"/>
  <c r="I255"/>
  <c r="Q255"/>
  <c r="R250"/>
  <c r="I250"/>
  <c r="J250"/>
  <c r="L250"/>
  <c r="R245"/>
  <c r="I245"/>
  <c r="Q245"/>
  <c r="R240"/>
  <c r="I240"/>
  <c r="J240"/>
  <c r="L240"/>
  <c r="R235"/>
  <c r="I235"/>
  <c r="Q235"/>
  <c r="R230"/>
  <c r="I230"/>
  <c r="J230"/>
  <c r="L230"/>
  <c r="R225"/>
  <c r="I225"/>
  <c r="Q225"/>
  <c r="R220"/>
  <c r="I220"/>
  <c r="Q220"/>
  <c r="R215"/>
  <c r="Q215"/>
  <c r="I215"/>
  <c r="J215"/>
  <c r="L215"/>
  <c r="R210"/>
  <c r="Q210"/>
  <c r="I210"/>
  <c r="J210"/>
  <c r="L210"/>
  <c r="R205"/>
  <c r="R280"/>
  <c r="I205"/>
  <c r="J205"/>
  <c r="R197"/>
  <c r="R202"/>
  <c r="I197"/>
  <c r="Q197"/>
  <c r="Q202"/>
  <c r="R189"/>
  <c r="I189"/>
  <c r="J189"/>
  <c r="L189"/>
  <c r="R184"/>
  <c r="I184"/>
  <c r="J184"/>
  <c r="L184"/>
  <c r="R179"/>
  <c r="I179"/>
  <c r="Q179"/>
  <c r="R174"/>
  <c r="I174"/>
  <c r="Q174"/>
  <c r="R169"/>
  <c r="I169"/>
  <c r="Q169"/>
  <c r="R164"/>
  <c r="I164"/>
  <c r="J164"/>
  <c r="L164"/>
  <c r="R159"/>
  <c r="R194"/>
  <c r="I159"/>
  <c r="Q159"/>
  <c r="R151"/>
  <c r="I151"/>
  <c r="J151"/>
  <c r="L151"/>
  <c r="R146"/>
  <c r="I146"/>
  <c r="J146"/>
  <c r="L146"/>
  <c r="R141"/>
  <c r="Q141"/>
  <c r="I141"/>
  <c r="J141"/>
  <c r="L141"/>
  <c r="R136"/>
  <c r="R156"/>
  <c r="I136"/>
  <c r="Q136"/>
  <c r="R128"/>
  <c r="R133"/>
  <c r="I128"/>
  <c r="Q128"/>
  <c r="Q133"/>
  <c r="R120"/>
  <c r="Q120"/>
  <c r="I120"/>
  <c r="J120"/>
  <c r="L120"/>
  <c r="R115"/>
  <c r="I115"/>
  <c r="Q115"/>
  <c r="R110"/>
  <c r="Q110"/>
  <c r="I110"/>
  <c r="J110"/>
  <c r="L110"/>
  <c r="R105"/>
  <c r="I105"/>
  <c r="J105"/>
  <c r="L105"/>
  <c r="R100"/>
  <c r="I100"/>
  <c r="J100"/>
  <c r="L100"/>
  <c r="R95"/>
  <c r="I95"/>
  <c r="J95"/>
  <c r="L95"/>
  <c r="R90"/>
  <c r="I90"/>
  <c r="J90"/>
  <c r="L90"/>
  <c r="R85"/>
  <c r="Q85"/>
  <c r="I85"/>
  <c r="J85"/>
  <c r="L85"/>
  <c r="R80"/>
  <c r="I80"/>
  <c r="Q80"/>
  <c r="R75"/>
  <c r="I75"/>
  <c r="J75"/>
  <c r="L75"/>
  <c r="R70"/>
  <c r="I70"/>
  <c r="J70"/>
  <c r="L70"/>
  <c r="R65"/>
  <c r="I65"/>
  <c r="J65"/>
  <c r="L65"/>
  <c r="R60"/>
  <c r="I60"/>
  <c r="J60"/>
  <c r="L60"/>
  <c r="R55"/>
  <c r="Q55"/>
  <c r="I55"/>
  <c r="J55"/>
  <c r="L55"/>
  <c r="R50"/>
  <c r="R125"/>
  <c r="I50"/>
  <c r="Q50"/>
  <c r="R42"/>
  <c r="I42"/>
  <c r="Q42"/>
  <c r="R37"/>
  <c r="I37"/>
  <c r="J37"/>
  <c r="L37"/>
  <c r="R32"/>
  <c r="R47"/>
  <c r="I32"/>
  <c r="J32"/>
  <c r="A13"/>
  <c i="2" r="R81"/>
  <c r="I81"/>
  <c r="Q81"/>
  <c r="R76"/>
  <c r="I76"/>
  <c r="Q76"/>
  <c r="R71"/>
  <c r="J71"/>
  <c r="L71"/>
  <c r="I71"/>
  <c r="Q71"/>
  <c r="R66"/>
  <c r="I66"/>
  <c r="Q66"/>
  <c r="R61"/>
  <c r="I61"/>
  <c r="Q61"/>
  <c r="R56"/>
  <c r="I56"/>
  <c r="Q56"/>
  <c r="R51"/>
  <c r="I51"/>
  <c r="Q51"/>
  <c r="R46"/>
  <c r="I46"/>
  <c r="Q46"/>
  <c r="R41"/>
  <c r="I41"/>
  <c r="Q41"/>
  <c r="R36"/>
  <c r="I36"/>
  <c r="Q36"/>
  <c r="R31"/>
  <c r="I31"/>
  <c r="J31"/>
  <c r="L31"/>
  <c r="R26"/>
  <c r="R86"/>
  <c r="I26"/>
  <c r="J26"/>
  <c r="A13"/>
  <c i="12" l="1" r="Q167"/>
  <c i="9" r="Q180"/>
  <c i="2" r="Q26"/>
  <c i="3" r="Q60"/>
  <c r="Q125"/>
  <c r="Q75"/>
  <c r="Q90"/>
  <c r="Q146"/>
  <c r="Q156"/>
  <c r="Q151"/>
  <c r="Q164"/>
  <c r="Q194"/>
  <c r="Q184"/>
  <c r="Q189"/>
  <c r="Q205"/>
  <c r="J225"/>
  <c r="L225"/>
  <c r="J255"/>
  <c r="L255"/>
  <c r="J270"/>
  <c r="L270"/>
  <c i="4" r="Q31"/>
  <c r="Q54"/>
  <c r="J59"/>
  <c r="L59"/>
  <c r="Q64"/>
  <c r="Q84"/>
  <c r="Q89"/>
  <c r="J94"/>
  <c r="L94"/>
  <c r="Q99"/>
  <c i="6" r="Q51"/>
  <c r="Q86"/>
  <c r="J56"/>
  <c r="L56"/>
  <c r="J61"/>
  <c r="L61"/>
  <c r="J71"/>
  <c r="L71"/>
  <c r="J76"/>
  <c r="L76"/>
  <c r="L89"/>
  <c r="Q114"/>
  <c r="Q132"/>
  <c r="J137"/>
  <c r="L137"/>
  <c r="Q142"/>
  <c r="Q152"/>
  <c r="J157"/>
  <c r="L157"/>
  <c r="J170"/>
  <c r="L170"/>
  <c r="J175"/>
  <c r="L175"/>
  <c r="J180"/>
  <c r="L180"/>
  <c r="J190"/>
  <c r="L190"/>
  <c r="Q216"/>
  <c r="Q226"/>
  <c r="J221"/>
  <c r="L221"/>
  <c r="L227"/>
  <c r="L26"/>
  <c r="H227"/>
  <c r="K26"/>
  <c r="L229"/>
  <c r="Q254"/>
  <c i="7" r="J41"/>
  <c r="J46"/>
  <c r="L46"/>
  <c r="Q56"/>
  <c r="Q86"/>
  <c r="Q89"/>
  <c r="J94"/>
  <c r="L94"/>
  <c r="Q114"/>
  <c r="J132"/>
  <c r="Q157"/>
  <c r="Q170"/>
  <c r="Q195"/>
  <c r="J175"/>
  <c r="L175"/>
  <c r="J190"/>
  <c r="L190"/>
  <c r="H226"/>
  <c i="13" r="J33"/>
  <c r="H39"/>
  <c r="J41"/>
  <c r="J46"/>
  <c r="L46"/>
  <c r="J51"/>
  <c r="L51"/>
  <c r="J56"/>
  <c r="L56"/>
  <c r="J61"/>
  <c r="L61"/>
  <c r="J66"/>
  <c r="L66"/>
  <c r="J71"/>
  <c r="L71"/>
  <c r="J76"/>
  <c r="L76"/>
  <c r="J81"/>
  <c r="L81"/>
  <c r="J89"/>
  <c r="J94"/>
  <c r="L94"/>
  <c r="J99"/>
  <c r="L99"/>
  <c r="J104"/>
  <c r="L104"/>
  <c r="J109"/>
  <c r="L109"/>
  <c r="J114"/>
  <c r="L114"/>
  <c r="J119"/>
  <c r="L119"/>
  <c r="J124"/>
  <c r="L124"/>
  <c r="J132"/>
  <c r="J137"/>
  <c r="L137"/>
  <c r="J142"/>
  <c r="L142"/>
  <c r="J147"/>
  <c r="L147"/>
  <c r="J152"/>
  <c r="L152"/>
  <c r="J157"/>
  <c r="L157"/>
  <c r="J162"/>
  <c r="L162"/>
  <c r="Q170"/>
  <c r="Q195"/>
  <c r="J175"/>
  <c r="L175"/>
  <c r="L195"/>
  <c r="J195"/>
  <c r="J196"/>
  <c r="J180"/>
  <c r="L180"/>
  <c r="J185"/>
  <c r="L185"/>
  <c r="J190"/>
  <c r="L190"/>
  <c r="H195"/>
  <c r="H196"/>
  <c r="K24"/>
  <c r="J198"/>
  <c r="J203"/>
  <c r="L203"/>
  <c r="J208"/>
  <c r="L208"/>
  <c r="J216"/>
  <c r="H227"/>
  <c r="K26"/>
  <c r="J221"/>
  <c r="L221"/>
  <c r="Q239"/>
  <c r="Q259"/>
  <c r="J244"/>
  <c r="L244"/>
  <c r="J249"/>
  <c r="L249"/>
  <c i="2" r="J76"/>
  <c r="L76"/>
  <c r="J81"/>
  <c r="L81"/>
  <c i="3" r="Q32"/>
  <c r="J42"/>
  <c r="L42"/>
  <c r="Q65"/>
  <c r="Q70"/>
  <c r="Q105"/>
  <c r="J128"/>
  <c r="H133"/>
  <c r="J174"/>
  <c r="L174"/>
  <c r="J179"/>
  <c r="L179"/>
  <c r="J197"/>
  <c r="H202"/>
  <c r="L205"/>
  <c r="J220"/>
  <c r="L220"/>
  <c r="Q240"/>
  <c r="J265"/>
  <c r="L265"/>
  <c i="4" r="Q46"/>
  <c r="Q79"/>
  <c i="5" r="Q160"/>
  <c r="Q180"/>
  <c r="Q190"/>
  <c r="J195"/>
  <c r="L195"/>
  <c r="Q200"/>
  <c r="Q205"/>
  <c r="J210"/>
  <c r="L210"/>
  <c r="Q230"/>
  <c i="6" r="J33"/>
  <c r="L33"/>
  <c r="L38"/>
  <c r="J41"/>
  <c r="Q66"/>
  <c r="Q81"/>
  <c r="Q89"/>
  <c r="J94"/>
  <c r="L94"/>
  <c r="J99"/>
  <c r="L99"/>
  <c r="J104"/>
  <c r="L104"/>
  <c r="J109"/>
  <c r="L109"/>
  <c r="Q124"/>
  <c r="J147"/>
  <c r="L147"/>
  <c r="Q162"/>
  <c r="H167"/>
  <c r="Q198"/>
  <c r="Q208"/>
  <c r="H214"/>
  <c r="K25"/>
  <c r="Q229"/>
  <c r="Q234"/>
  <c r="J239"/>
  <c r="L239"/>
  <c r="H260"/>
  <c r="K27"/>
  <c i="7" r="J33"/>
  <c r="L33"/>
  <c r="L38"/>
  <c r="Q66"/>
  <c r="L89"/>
  <c r="Q109"/>
  <c r="Q142"/>
  <c r="Q167"/>
  <c r="J152"/>
  <c r="L152"/>
  <c r="L170"/>
  <c r="J185"/>
  <c r="L185"/>
  <c r="L198"/>
  <c r="Q221"/>
  <c r="Q226"/>
  <c r="S226"/>
  <c r="S26"/>
  <c r="J244"/>
  <c r="L244"/>
  <c i="11" r="J33"/>
  <c r="H38"/>
  <c r="Q41"/>
  <c r="J46"/>
  <c r="L46"/>
  <c r="J51"/>
  <c r="L51"/>
  <c r="J56"/>
  <c r="L56"/>
  <c r="J61"/>
  <c r="L61"/>
  <c r="Q71"/>
  <c r="J89"/>
  <c r="L89"/>
  <c r="Q94"/>
  <c r="Q129"/>
  <c r="Q99"/>
  <c r="J104"/>
  <c r="L104"/>
  <c r="Q132"/>
  <c r="J137"/>
  <c r="L137"/>
  <c r="L168"/>
  <c r="L23"/>
  <c r="J142"/>
  <c r="L142"/>
  <c r="J152"/>
  <c r="L152"/>
  <c r="Q157"/>
  <c r="Q162"/>
  <c r="H168"/>
  <c r="K23"/>
  <c r="L170"/>
  <c r="Q175"/>
  <c r="J180"/>
  <c r="L180"/>
  <c r="J185"/>
  <c r="L185"/>
  <c r="Q190"/>
  <c r="J198"/>
  <c r="L198"/>
  <c r="J216"/>
  <c r="J221"/>
  <c r="L221"/>
  <c r="Q229"/>
  <c r="Q259"/>
  <c r="Q234"/>
  <c r="J239"/>
  <c r="L239"/>
  <c r="J244"/>
  <c r="L244"/>
  <c r="J249"/>
  <c r="L249"/>
  <c r="J254"/>
  <c r="L254"/>
  <c i="12" r="J41"/>
  <c r="L41"/>
  <c r="Q46"/>
  <c r="Q86"/>
  <c r="J51"/>
  <c r="L51"/>
  <c r="Q56"/>
  <c r="J71"/>
  <c r="L71"/>
  <c r="Q76"/>
  <c r="Q81"/>
  <c r="Q89"/>
  <c r="Q94"/>
  <c r="Q104"/>
  <c r="J109"/>
  <c r="L109"/>
  <c r="L130"/>
  <c r="L22"/>
  <c r="J114"/>
  <c r="L114"/>
  <c r="L129"/>
  <c r="J129"/>
  <c r="J130"/>
  <c r="J119"/>
  <c r="L119"/>
  <c r="J124"/>
  <c r="L124"/>
  <c r="H129"/>
  <c r="H130"/>
  <c r="K22"/>
  <c r="L132"/>
  <c r="J137"/>
  <c r="L137"/>
  <c r="J142"/>
  <c r="L142"/>
  <c r="J147"/>
  <c r="L147"/>
  <c r="J152"/>
  <c r="L152"/>
  <c r="J157"/>
  <c r="L157"/>
  <c r="J162"/>
  <c r="L162"/>
  <c r="H167"/>
  <c r="J170"/>
  <c r="J175"/>
  <c r="L175"/>
  <c r="J180"/>
  <c r="L180"/>
  <c r="J185"/>
  <c r="L185"/>
  <c r="J190"/>
  <c r="L190"/>
  <c r="J198"/>
  <c r="H214"/>
  <c r="K25"/>
  <c r="J203"/>
  <c r="L203"/>
  <c r="J208"/>
  <c r="L208"/>
  <c i="13" r="J229"/>
  <c r="J234"/>
  <c r="L234"/>
  <c i="3" r="Q37"/>
  <c r="Q95"/>
  <c r="Q100"/>
  <c r="J136"/>
  <c r="H156"/>
  <c r="J169"/>
  <c r="L169"/>
  <c r="Q230"/>
  <c r="Q250"/>
  <c i="4" r="J36"/>
  <c r="L36"/>
  <c r="J74"/>
  <c r="L74"/>
  <c r="J104"/>
  <c r="L104"/>
  <c r="J114"/>
  <c r="L114"/>
  <c r="J124"/>
  <c r="L124"/>
  <c r="Q129"/>
  <c r="Q139"/>
  <c r="Q144"/>
  <c r="Q149"/>
  <c r="Q169"/>
  <c r="J174"/>
  <c r="L174"/>
  <c r="J182"/>
  <c r="H198"/>
  <c r="K22"/>
  <c r="Q205"/>
  <c r="Q210"/>
  <c r="Q228"/>
  <c r="Q263"/>
  <c r="S263"/>
  <c r="S24"/>
  <c r="J243"/>
  <c r="L243"/>
  <c r="J253"/>
  <c r="L253"/>
  <c i="6" r="Q249"/>
  <c i="7" r="J81"/>
  <c r="L81"/>
  <c r="Q99"/>
  <c r="J137"/>
  <c r="L137"/>
  <c r="Q147"/>
  <c r="J208"/>
  <c r="L208"/>
  <c r="Q254"/>
  <c i="8" r="J41"/>
  <c r="L41"/>
  <c r="J46"/>
  <c r="L46"/>
  <c r="Q51"/>
  <c r="Q86"/>
  <c r="J66"/>
  <c r="L66"/>
  <c r="J76"/>
  <c r="L76"/>
  <c r="Q81"/>
  <c r="Q99"/>
  <c r="Q129"/>
  <c r="Q104"/>
  <c r="Q109"/>
  <c r="Q114"/>
  <c r="J124"/>
  <c r="L124"/>
  <c i="10" r="J33"/>
  <c r="H38"/>
  <c r="J46"/>
  <c r="L46"/>
  <c r="J51"/>
  <c r="L51"/>
  <c r="J56"/>
  <c r="L56"/>
  <c r="J61"/>
  <c r="L61"/>
  <c r="J71"/>
  <c r="L71"/>
  <c r="J81"/>
  <c r="L81"/>
  <c r="J89"/>
  <c r="J104"/>
  <c r="L104"/>
  <c r="J119"/>
  <c r="L119"/>
  <c r="J132"/>
  <c r="J142"/>
  <c r="L142"/>
  <c r="J152"/>
  <c r="L152"/>
  <c r="J170"/>
  <c r="L170"/>
  <c r="J175"/>
  <c r="L175"/>
  <c r="J185"/>
  <c r="L185"/>
  <c r="J190"/>
  <c r="L190"/>
  <c r="J198"/>
  <c r="L198"/>
  <c r="J208"/>
  <c r="L208"/>
  <c r="J216"/>
  <c r="J229"/>
  <c r="L229"/>
  <c r="Q234"/>
  <c r="Q259"/>
  <c r="J239"/>
  <c r="L239"/>
  <c r="J249"/>
  <c r="L249"/>
  <c r="J254"/>
  <c r="L254"/>
  <c i="11" r="Q66"/>
  <c r="Q76"/>
  <c r="J81"/>
  <c r="L81"/>
  <c r="Q109"/>
  <c r="Q114"/>
  <c r="J119"/>
  <c r="L119"/>
  <c r="Q124"/>
  <c r="Q147"/>
  <c r="H167"/>
  <c r="Q170"/>
  <c r="Q195"/>
  <c r="H196"/>
  <c r="K24"/>
  <c r="J203"/>
  <c r="L203"/>
  <c r="L229"/>
  <c r="L259"/>
  <c i="12" r="L33"/>
  <c r="L39"/>
  <c r="L20"/>
  <c r="H39"/>
  <c r="K20"/>
  <c r="Q61"/>
  <c r="Q66"/>
  <c r="Q99"/>
  <c i="14" r="J26"/>
  <c r="H32"/>
  <c r="J10"/>
  <c i="2" r="Q31"/>
  <c i="4" r="L54"/>
  <c r="L180"/>
  <c r="L21"/>
  <c r="Q69"/>
  <c r="Q109"/>
  <c r="J119"/>
  <c r="L119"/>
  <c r="Q134"/>
  <c r="Q164"/>
  <c r="Q266"/>
  <c r="J271"/>
  <c r="L271"/>
  <c r="J286"/>
  <c r="L286"/>
  <c r="Q291"/>
  <c r="J296"/>
  <c r="L296"/>
  <c r="J306"/>
  <c r="L306"/>
  <c r="J311"/>
  <c r="L311"/>
  <c i="7" r="Q198"/>
  <c r="Q213"/>
  <c r="H213"/>
  <c r="H227"/>
  <c r="K26"/>
  <c r="Q229"/>
  <c r="Q259"/>
  <c r="J234"/>
  <c r="L234"/>
  <c r="J239"/>
  <c r="L239"/>
  <c i="8" r="Q33"/>
  <c r="Q38"/>
  <c r="H39"/>
  <c r="J56"/>
  <c r="L56"/>
  <c r="J61"/>
  <c r="L61"/>
  <c r="J119"/>
  <c r="L119"/>
  <c r="J132"/>
  <c r="J137"/>
  <c r="L137"/>
  <c r="J142"/>
  <c r="L142"/>
  <c r="J147"/>
  <c r="L147"/>
  <c r="J152"/>
  <c r="L152"/>
  <c r="J157"/>
  <c r="L157"/>
  <c r="J162"/>
  <c r="L162"/>
  <c r="J170"/>
  <c r="H196"/>
  <c r="K24"/>
  <c r="J175"/>
  <c r="L175"/>
  <c r="J180"/>
  <c r="L180"/>
  <c r="J185"/>
  <c r="L185"/>
  <c r="J190"/>
  <c r="L190"/>
  <c r="J198"/>
  <c r="H214"/>
  <c r="K25"/>
  <c r="J203"/>
  <c r="L203"/>
  <c r="J208"/>
  <c r="L208"/>
  <c r="J216"/>
  <c r="H227"/>
  <c r="K26"/>
  <c r="J221"/>
  <c r="L221"/>
  <c r="J229"/>
  <c r="J234"/>
  <c r="L234"/>
  <c r="J239"/>
  <c r="L239"/>
  <c r="J244"/>
  <c r="L244"/>
  <c r="J249"/>
  <c r="L249"/>
  <c r="J254"/>
  <c r="L254"/>
  <c i="9" r="J33"/>
  <c r="H39"/>
  <c r="K20"/>
  <c r="J41"/>
  <c r="L41"/>
  <c r="Q46"/>
  <c r="Q91"/>
  <c r="Q51"/>
  <c r="J56"/>
  <c r="L56"/>
  <c r="Q61"/>
  <c r="J66"/>
  <c r="L66"/>
  <c r="J71"/>
  <c r="L71"/>
  <c r="J76"/>
  <c r="L76"/>
  <c r="J81"/>
  <c r="L81"/>
  <c r="J86"/>
  <c r="L86"/>
  <c r="J94"/>
  <c r="J99"/>
  <c r="L99"/>
  <c r="J104"/>
  <c r="L104"/>
  <c r="J109"/>
  <c r="L109"/>
  <c r="J114"/>
  <c r="L114"/>
  <c r="J119"/>
  <c r="L119"/>
  <c r="J127"/>
  <c r="J132"/>
  <c r="L132"/>
  <c r="J137"/>
  <c r="L137"/>
  <c r="J142"/>
  <c r="L142"/>
  <c r="J150"/>
  <c r="J155"/>
  <c r="L155"/>
  <c r="J160"/>
  <c r="L160"/>
  <c r="J165"/>
  <c r="L165"/>
  <c r="J170"/>
  <c r="L170"/>
  <c r="J175"/>
  <c r="L175"/>
  <c r="J183"/>
  <c r="H199"/>
  <c r="K25"/>
  <c r="J188"/>
  <c r="L188"/>
  <c r="J193"/>
  <c r="L193"/>
  <c r="J201"/>
  <c r="J206"/>
  <c r="L206"/>
  <c r="J214"/>
  <c r="J219"/>
  <c r="L219"/>
  <c r="J224"/>
  <c r="L224"/>
  <c r="J229"/>
  <c r="L229"/>
  <c r="J234"/>
  <c r="L234"/>
  <c r="J239"/>
  <c r="L239"/>
  <c i="10" r="J41"/>
  <c r="J66"/>
  <c r="L66"/>
  <c r="J76"/>
  <c r="L76"/>
  <c r="J94"/>
  <c r="L94"/>
  <c r="J99"/>
  <c r="L99"/>
  <c r="J109"/>
  <c r="L109"/>
  <c r="J114"/>
  <c r="L114"/>
  <c r="J124"/>
  <c r="L124"/>
  <c r="J137"/>
  <c r="L137"/>
  <c r="J147"/>
  <c r="L147"/>
  <c r="J157"/>
  <c r="L157"/>
  <c r="J162"/>
  <c r="L162"/>
  <c r="J180"/>
  <c r="L180"/>
  <c r="J203"/>
  <c r="L203"/>
  <c r="J221"/>
  <c r="L221"/>
  <c r="J244"/>
  <c r="L244"/>
  <c i="11" r="L41"/>
  <c r="L86"/>
  <c r="L167"/>
  <c r="J167"/>
  <c r="J168"/>
  <c r="J208"/>
  <c r="L208"/>
  <c r="H259"/>
  <c i="12" r="Q33"/>
  <c r="Q38"/>
  <c r="J216"/>
  <c r="H227"/>
  <c r="K26"/>
  <c r="J221"/>
  <c r="L221"/>
  <c r="J229"/>
  <c r="J234"/>
  <c r="L234"/>
  <c r="J239"/>
  <c r="L239"/>
  <c r="J244"/>
  <c r="L244"/>
  <c r="J249"/>
  <c r="L249"/>
  <c r="J254"/>
  <c r="L254"/>
  <c i="2" r="L26"/>
  <c r="J36"/>
  <c r="L36"/>
  <c r="J41"/>
  <c r="L41"/>
  <c r="J46"/>
  <c r="L46"/>
  <c r="J51"/>
  <c r="L51"/>
  <c r="J56"/>
  <c r="L56"/>
  <c r="J61"/>
  <c r="L61"/>
  <c r="J66"/>
  <c r="L66"/>
  <c i="3" r="L32"/>
  <c r="L47"/>
  <c r="J50"/>
  <c r="L50"/>
  <c r="J80"/>
  <c r="L80"/>
  <c r="J115"/>
  <c r="L115"/>
  <c r="J159"/>
  <c r="H194"/>
  <c r="J235"/>
  <c r="L235"/>
  <c r="J245"/>
  <c r="L245"/>
  <c i="4" r="L31"/>
  <c r="L52"/>
  <c r="L20"/>
  <c r="J41"/>
  <c r="L41"/>
  <c r="H51"/>
  <c r="Q154"/>
  <c r="Q187"/>
  <c r="Q197"/>
  <c r="J200"/>
  <c r="H210"/>
  <c r="Q233"/>
  <c r="J238"/>
  <c r="L238"/>
  <c r="L264"/>
  <c r="L24"/>
  <c r="Q258"/>
  <c r="H263"/>
  <c r="L266"/>
  <c r="J276"/>
  <c r="L276"/>
  <c r="Q281"/>
  <c r="J301"/>
  <c r="L301"/>
  <c r="J316"/>
  <c r="L316"/>
  <c r="J321"/>
  <c r="L321"/>
  <c r="H326"/>
  <c i="5" r="J32"/>
  <c r="H38"/>
  <c r="K20"/>
  <c r="J40"/>
  <c r="J45"/>
  <c r="L45"/>
  <c r="J50"/>
  <c r="L50"/>
  <c r="J55"/>
  <c r="L55"/>
  <c r="J60"/>
  <c r="L60"/>
  <c r="J65"/>
  <c r="L65"/>
  <c r="J70"/>
  <c r="L70"/>
  <c r="J75"/>
  <c r="L75"/>
  <c r="J80"/>
  <c r="L80"/>
  <c r="J88"/>
  <c r="J93"/>
  <c r="L93"/>
  <c r="J124"/>
  <c r="L124"/>
  <c r="J129"/>
  <c r="L129"/>
  <c r="J142"/>
  <c r="L142"/>
  <c r="Q147"/>
  <c r="Q157"/>
  <c r="L160"/>
  <c r="Q165"/>
  <c r="J185"/>
  <c r="L185"/>
  <c i="6" r="J46"/>
  <c r="L46"/>
  <c r="J119"/>
  <c r="L119"/>
  <c r="L132"/>
  <c r="L168"/>
  <c r="L23"/>
  <c r="J185"/>
  <c r="L185"/>
  <c r="L198"/>
  <c r="L213"/>
  <c r="J213"/>
  <c r="J214"/>
  <c r="Q203"/>
  <c i="7" r="J51"/>
  <c r="L51"/>
  <c r="J71"/>
  <c r="L71"/>
  <c r="J76"/>
  <c r="L76"/>
  <c r="J124"/>
  <c r="L124"/>
  <c r="H129"/>
  <c r="J162"/>
  <c r="L162"/>
  <c r="H196"/>
  <c r="K24"/>
  <c r="L226"/>
  <c r="J226"/>
  <c r="J227"/>
  <c r="L229"/>
  <c r="J249"/>
  <c r="L249"/>
  <c i="8" r="L33"/>
  <c r="L39"/>
  <c r="L20"/>
  <c r="Q71"/>
  <c r="J94"/>
  <c r="L94"/>
  <c i="4" r="L263"/>
  <c r="J263"/>
  <c r="J264"/>
  <c i="5" r="J106"/>
  <c r="H111"/>
  <c r="J114"/>
  <c r="J119"/>
  <c r="L119"/>
  <c r="J137"/>
  <c r="H158"/>
  <c r="K25"/>
  <c r="J170"/>
  <c r="L170"/>
  <c r="J215"/>
  <c r="L215"/>
  <c r="J220"/>
  <c r="L220"/>
  <c i="7" r="H259"/>
  <c i="8" r="L89"/>
  <c r="L130"/>
  <c r="L22"/>
  <c i="13" r="J254"/>
  <c r="L254"/>
  <c i="3" l="1" r="L126"/>
  <c r="L21"/>
  <c i="12" r="H260"/>
  <c r="K27"/>
  <c i="11" r="J259"/>
  <c r="J260"/>
  <c i="12" r="L168"/>
  <c r="L23"/>
  <c r="L86"/>
  <c i="7" r="L130"/>
  <c r="L22"/>
  <c i="6" r="Q213"/>
  <c r="S213"/>
  <c r="S25"/>
  <c i="7" r="H168"/>
  <c r="K23"/>
  <c i="3" r="Q280"/>
  <c i="10" r="H87"/>
  <c r="K21"/>
  <c i="9" r="H245"/>
  <c r="K27"/>
  <c r="H125"/>
  <c r="K22"/>
  <c i="8" r="H260"/>
  <c r="K27"/>
  <c r="H168"/>
  <c r="K23"/>
  <c i="10" r="L259"/>
  <c r="H167"/>
  <c i="12" r="H196"/>
  <c r="K24"/>
  <c r="Q129"/>
  <c r="S129"/>
  <c r="S22"/>
  <c i="11" r="H226"/>
  <c r="Q167"/>
  <c r="S167"/>
  <c r="S23"/>
  <c r="Q86"/>
  <c i="7" r="L214"/>
  <c r="L25"/>
  <c i="3" r="L281"/>
  <c r="L26"/>
  <c i="13" r="S195"/>
  <c r="S24"/>
  <c r="H168"/>
  <c r="K23"/>
  <c i="7" r="H86"/>
  <c i="6" r="Q167"/>
  <c i="2" r="Q86"/>
  <c r="L87"/>
  <c r="L20"/>
  <c i="9" r="H212"/>
  <c r="K26"/>
  <c r="H181"/>
  <c r="K24"/>
  <c i="10" r="L196"/>
  <c r="L24"/>
  <c r="H130"/>
  <c r="K22"/>
  <c i="8" r="L86"/>
  <c i="13" r="H260"/>
  <c r="K27"/>
  <c i="11" r="S259"/>
  <c r="S27"/>
  <c r="L196"/>
  <c r="L24"/>
  <c i="6" r="Q259"/>
  <c r="H87"/>
  <c r="K21"/>
  <c i="5" r="Q235"/>
  <c i="13" r="H214"/>
  <c r="K25"/>
  <c i="4" r="Q179"/>
  <c i="5" r="H135"/>
  <c r="K24"/>
  <c i="7" r="L259"/>
  <c r="J259"/>
  <c r="J260"/>
  <c i="5" r="L235"/>
  <c i="9" r="H148"/>
  <c r="K23"/>
  <c r="L92"/>
  <c r="L21"/>
  <c i="4" r="Q326"/>
  <c i="10" r="L214"/>
  <c r="L25"/>
  <c i="7" r="L196"/>
  <c r="L24"/>
  <c i="13" r="H87"/>
  <c r="K21"/>
  <c i="6" r="L196"/>
  <c r="L24"/>
  <c i="4" r="Q51"/>
  <c i="5" r="H86"/>
  <c r="K21"/>
  <c i="11" r="L214"/>
  <c r="L25"/>
  <c i="6" r="Q129"/>
  <c i="13" r="H130"/>
  <c r="K22"/>
  <c i="6" r="L260"/>
  <c r="L27"/>
  <c i="5" r="H104"/>
  <c r="K22"/>
  <c i="4" r="L327"/>
  <c r="L25"/>
  <c i="7" r="S259"/>
  <c r="S27"/>
  <c i="10" r="H226"/>
  <c i="11" r="L130"/>
  <c r="L22"/>
  <c i="3" r="Q47"/>
  <c i="7" r="Q129"/>
  <c i="6" r="L130"/>
  <c r="L22"/>
  <c r="H130"/>
  <c r="K22"/>
  <c i="13" r="L196"/>
  <c r="L24"/>
  <c i="12" r="H168"/>
  <c r="K23"/>
  <c i="2" r="H87"/>
  <c r="J10"/>
  <c i="1" r="D20"/>
  <c i="5" r="H236"/>
  <c r="K26"/>
  <c i="7" r="H260"/>
  <c r="K27"/>
  <c r="H214"/>
  <c r="K25"/>
  <c i="4" r="H179"/>
  <c i="3" r="H280"/>
  <c i="6" r="H226"/>
  <c i="11" r="H260"/>
  <c r="K27"/>
  <c i="7" r="H195"/>
  <c i="4" r="H180"/>
  <c r="K21"/>
  <c i="11" r="H195"/>
  <c i="3" r="H281"/>
  <c r="K26"/>
  <c i="11" r="H87"/>
  <c r="K21"/>
  <c i="7" r="H130"/>
  <c r="K22"/>
  <c i="5" r="H235"/>
  <c i="3" r="H48"/>
  <c r="K20"/>
  <c i="11" r="H86"/>
  <c r="J86"/>
  <c r="J87"/>
  <c i="4" r="H264"/>
  <c r="K24"/>
  <c i="8" r="H129"/>
  <c i="2" r="H86"/>
  <c i="6" r="H168"/>
  <c r="K23"/>
  <c r="H129"/>
  <c i="3" r="H47"/>
  <c r="J47"/>
  <c i="4" r="H52"/>
  <c i="6" r="L226"/>
  <c r="J226"/>
  <c r="J227"/>
  <c r="H259"/>
  <c i="8" r="H130"/>
  <c r="K22"/>
  <c i="4" r="H327"/>
  <c r="K25"/>
  <c i="1" r="D34"/>
  <c i="3" r="L48"/>
  <c r="L20"/>
  <c r="H125"/>
  <c r="H126"/>
  <c r="K21"/>
  <c r="L159"/>
  <c r="L194"/>
  <c r="J194"/>
  <c r="J195"/>
  <c r="L197"/>
  <c r="L203"/>
  <c r="L25"/>
  <c r="H203"/>
  <c r="K25"/>
  <c i="6" r="H39"/>
  <c r="J10"/>
  <c r="L129"/>
  <c r="J129"/>
  <c r="J130"/>
  <c r="L167"/>
  <c r="J167"/>
  <c r="J168"/>
  <c r="H195"/>
  <c r="H196"/>
  <c r="K24"/>
  <c r="L214"/>
  <c r="L25"/>
  <c i="7" r="L129"/>
  <c r="J129"/>
  <c r="J130"/>
  <c i="13" r="K20"/>
  <c r="L33"/>
  <c r="L39"/>
  <c r="J11"/>
  <c i="1" r="F33"/>
  <c i="13" r="H38"/>
  <c r="L41"/>
  <c r="L87"/>
  <c r="L21"/>
  <c r="H86"/>
  <c r="L89"/>
  <c r="L130"/>
  <c r="L22"/>
  <c r="H129"/>
  <c r="L132"/>
  <c r="L168"/>
  <c r="L23"/>
  <c r="H167"/>
  <c r="L198"/>
  <c r="L214"/>
  <c r="L25"/>
  <c r="H213"/>
  <c r="L216"/>
  <c r="L227"/>
  <c r="L26"/>
  <c r="H226"/>
  <c i="14" r="L26"/>
  <c r="L32"/>
  <c r="J11"/>
  <c i="1" r="F34"/>
  <c i="3" r="L125"/>
  <c r="J125"/>
  <c r="J126"/>
  <c r="L136"/>
  <c r="L157"/>
  <c r="L23"/>
  <c r="H157"/>
  <c r="K23"/>
  <c r="H195"/>
  <c r="K24"/>
  <c i="6" r="H38"/>
  <c r="J38"/>
  <c r="J39"/>
  <c r="L39"/>
  <c r="L195"/>
  <c r="J195"/>
  <c r="J196"/>
  <c r="L259"/>
  <c r="J259"/>
  <c r="J260"/>
  <c i="7" r="H39"/>
  <c r="L41"/>
  <c r="L87"/>
  <c r="L21"/>
  <c r="L132"/>
  <c r="L168"/>
  <c r="L23"/>
  <c r="H167"/>
  <c r="L195"/>
  <c r="J195"/>
  <c r="J196"/>
  <c r="L213"/>
  <c r="J213"/>
  <c r="J214"/>
  <c i="11" r="H39"/>
  <c r="L87"/>
  <c r="L21"/>
  <c r="H129"/>
  <c r="L129"/>
  <c r="J129"/>
  <c r="J130"/>
  <c r="H130"/>
  <c r="K22"/>
  <c r="L195"/>
  <c r="J195"/>
  <c r="J196"/>
  <c r="L213"/>
  <c r="H214"/>
  <c r="K25"/>
  <c r="H227"/>
  <c r="K26"/>
  <c r="L260"/>
  <c r="L27"/>
  <c i="12" r="L38"/>
  <c r="J38"/>
  <c r="J39"/>
  <c r="H87"/>
  <c r="K21"/>
  <c r="L87"/>
  <c r="L21"/>
  <c r="L167"/>
  <c r="J167"/>
  <c r="J168"/>
  <c r="L170"/>
  <c r="L196"/>
  <c r="L24"/>
  <c r="H195"/>
  <c r="L198"/>
  <c r="L214"/>
  <c r="L25"/>
  <c r="H213"/>
  <c i="13" r="L229"/>
  <c r="L260"/>
  <c r="L27"/>
  <c i="14" r="H31"/>
  <c i="2" r="L86"/>
  <c r="J86"/>
  <c r="J87"/>
  <c i="3" r="H134"/>
  <c r="K22"/>
  <c i="4" r="L200"/>
  <c r="L211"/>
  <c r="L23"/>
  <c r="H211"/>
  <c r="K23"/>
  <c i="7" r="H38"/>
  <c r="J38"/>
  <c r="L39"/>
  <c r="H87"/>
  <c r="K21"/>
  <c r="L260"/>
  <c r="L27"/>
  <c i="8" r="K20"/>
  <c r="L38"/>
  <c r="J38"/>
  <c r="J39"/>
  <c i="10" r="H39"/>
  <c r="L41"/>
  <c r="L87"/>
  <c r="L21"/>
  <c r="H86"/>
  <c r="H168"/>
  <c r="K23"/>
  <c r="H195"/>
  <c r="L195"/>
  <c r="J195"/>
  <c r="J196"/>
  <c r="H196"/>
  <c r="K24"/>
  <c r="H213"/>
  <c r="L213"/>
  <c r="J213"/>
  <c r="J214"/>
  <c r="H214"/>
  <c r="K25"/>
  <c r="H227"/>
  <c r="K26"/>
  <c r="H259"/>
  <c r="H260"/>
  <c r="K27"/>
  <c r="L260"/>
  <c r="L27"/>
  <c i="11" r="L33"/>
  <c r="L39"/>
  <c r="L20"/>
  <c r="H213"/>
  <c r="L216"/>
  <c r="L227"/>
  <c r="L26"/>
  <c i="12" r="H86"/>
  <c i="14" r="K20"/>
  <c r="Q11"/>
  <c r="S11"/>
  <c i="1" r="S34"/>
  <c i="4" r="L51"/>
  <c r="J51"/>
  <c r="J52"/>
  <c r="L179"/>
  <c r="J179"/>
  <c r="J180"/>
  <c r="L182"/>
  <c r="L197"/>
  <c i="8" r="H87"/>
  <c r="K21"/>
  <c r="L129"/>
  <c r="J129"/>
  <c r="J130"/>
  <c r="L132"/>
  <c r="L168"/>
  <c r="L23"/>
  <c r="H167"/>
  <c r="L170"/>
  <c r="L196"/>
  <c r="L24"/>
  <c r="H195"/>
  <c r="L198"/>
  <c r="L214"/>
  <c r="L25"/>
  <c r="H213"/>
  <c r="L216"/>
  <c r="L227"/>
  <c r="L26"/>
  <c r="H226"/>
  <c r="L229"/>
  <c r="L260"/>
  <c r="L27"/>
  <c r="H259"/>
  <c i="9" r="L33"/>
  <c r="L39"/>
  <c r="L20"/>
  <c r="H91"/>
  <c r="L91"/>
  <c r="J91"/>
  <c r="J92"/>
  <c r="H92"/>
  <c r="K21"/>
  <c r="L94"/>
  <c r="L125"/>
  <c r="L22"/>
  <c r="H124"/>
  <c r="L127"/>
  <c r="L148"/>
  <c r="L23"/>
  <c r="H147"/>
  <c r="L150"/>
  <c r="L181"/>
  <c r="L24"/>
  <c r="H180"/>
  <c r="L183"/>
  <c r="L199"/>
  <c r="L25"/>
  <c r="H198"/>
  <c r="L201"/>
  <c r="L212"/>
  <c r="L26"/>
  <c r="H211"/>
  <c r="L214"/>
  <c r="L245"/>
  <c r="L27"/>
  <c r="H244"/>
  <c i="10" r="L33"/>
  <c r="L38"/>
  <c r="J38"/>
  <c r="J39"/>
  <c r="L89"/>
  <c r="L129"/>
  <c r="J129"/>
  <c r="J130"/>
  <c r="H129"/>
  <c r="L132"/>
  <c r="L168"/>
  <c r="L23"/>
  <c r="L216"/>
  <c r="L227"/>
  <c r="L26"/>
  <c i="12" r="L216"/>
  <c r="L227"/>
  <c r="L26"/>
  <c r="H226"/>
  <c r="L229"/>
  <c r="L260"/>
  <c r="L27"/>
  <c r="H259"/>
  <c i="13" r="H259"/>
  <c i="3" r="L128"/>
  <c r="L133"/>
  <c r="J133"/>
  <c r="J134"/>
  <c r="L280"/>
  <c r="J280"/>
  <c r="J281"/>
  <c i="4" r="H197"/>
  <c r="L326"/>
  <c r="J326"/>
  <c r="J327"/>
  <c i="5" r="L32"/>
  <c r="L38"/>
  <c r="L20"/>
  <c r="H37"/>
  <c r="L40"/>
  <c r="L86"/>
  <c r="L21"/>
  <c r="H85"/>
  <c r="L88"/>
  <c r="L103"/>
  <c r="J103"/>
  <c r="J104"/>
  <c r="H103"/>
  <c r="L106"/>
  <c r="L112"/>
  <c r="L23"/>
  <c r="H112"/>
  <c r="K23"/>
  <c r="L114"/>
  <c r="L135"/>
  <c r="L24"/>
  <c r="H134"/>
  <c r="L137"/>
  <c r="L158"/>
  <c r="L25"/>
  <c r="H157"/>
  <c r="L236"/>
  <c r="L26"/>
  <c i="8" r="H86"/>
  <c r="L87"/>
  <c r="L21"/>
  <c i="9" r="H38"/>
  <c i="6" r="L41"/>
  <c r="L87"/>
  <c r="L21"/>
  <c r="H86"/>
  <c i="10" l="1" r="J10"/>
  <c i="1" r="D30"/>
  <c i="4" r="J10"/>
  <c i="6" r="S129"/>
  <c r="S22"/>
  <c r="S167"/>
  <c r="S23"/>
  <c i="11" r="S86"/>
  <c r="S21"/>
  <c i="4" r="J197"/>
  <c r="J198"/>
  <c i="7" r="J11"/>
  <c i="1" r="F27"/>
  <c i="11" r="J10"/>
  <c i="1" r="D31"/>
  <c i="7" r="J10"/>
  <c i="6" r="J11"/>
  <c i="1" r="F26"/>
  <c i="4" r="S326"/>
  <c r="S25"/>
  <c i="3" r="S47"/>
  <c r="S20"/>
  <c i="5" r="J235"/>
  <c r="J236"/>
  <c i="8" r="J86"/>
  <c r="J87"/>
  <c i="10" r="J259"/>
  <c r="J260"/>
  <c i="7" r="S129"/>
  <c r="S22"/>
  <c i="4" r="S51"/>
  <c r="S20"/>
  <c i="11" r="J213"/>
  <c r="J214"/>
  <c i="4" r="S179"/>
  <c r="S21"/>
  <c i="6" r="S259"/>
  <c r="S27"/>
  <c i="2" r="S86"/>
  <c r="S20"/>
  <c i="3" r="S280"/>
  <c r="S26"/>
  <c i="12" r="J86"/>
  <c r="J87"/>
  <c i="13" r="Q11"/>
  <c i="3" r="Q11"/>
  <c i="5" r="Q11"/>
  <c i="8" r="Q11"/>
  <c i="9" r="Q11"/>
  <c i="12" r="Q11"/>
  <c i="3" r="S125"/>
  <c r="S21"/>
  <c r="S194"/>
  <c r="S24"/>
  <c i="11" r="S129"/>
  <c r="S22"/>
  <c i="8" r="J10"/>
  <c r="S11"/>
  <c i="1" r="S28"/>
  <c i="8" r="S129"/>
  <c r="S22"/>
  <c r="S38"/>
  <c r="S20"/>
  <c i="12" r="J10"/>
  <c i="1" r="D32"/>
  <c i="9" r="S91"/>
  <c r="S21"/>
  <c i="6" r="S226"/>
  <c r="S26"/>
  <c i="5" r="J10"/>
  <c i="12" r="J11"/>
  <c i="1" r="F32"/>
  <c i="8" r="J11"/>
  <c i="1" r="F28"/>
  <c i="9" r="J10"/>
  <c r="S11"/>
  <c i="1" r="S29"/>
  <c i="7" r="S195"/>
  <c r="S24"/>
  <c i="12" r="S38"/>
  <c r="S20"/>
  <c i="7" r="S213"/>
  <c r="S25"/>
  <c i="12" r="S167"/>
  <c r="S23"/>
  <c i="13" r="J10"/>
  <c i="1" r="D33"/>
  <c i="11" r="S195"/>
  <c r="S24"/>
  <c i="2" r="J11"/>
  <c i="1" r="F20"/>
  <c i="2" r="K20"/>
  <c r="Q11"/>
  <c i="10" r="S195"/>
  <c r="S24"/>
  <c i="3" r="L134"/>
  <c r="L22"/>
  <c r="L195"/>
  <c r="L24"/>
  <c r="L202"/>
  <c r="J202"/>
  <c r="J203"/>
  <c i="10" r="S213"/>
  <c r="S25"/>
  <c i="4" r="K20"/>
  <c r="Q11"/>
  <c i="3" r="S133"/>
  <c r="S22"/>
  <c i="10" r="S129"/>
  <c r="S22"/>
  <c i="6" r="L86"/>
  <c r="J86"/>
  <c r="J87"/>
  <c r="S38"/>
  <c r="S20"/>
  <c i="7" r="K20"/>
  <c r="Q11"/>
  <c i="5" r="S103"/>
  <c r="S22"/>
  <c i="7" r="J39"/>
  <c i="13" r="L20"/>
  <c i="7" r="S38"/>
  <c r="S20"/>
  <c i="6" r="S195"/>
  <c r="S24"/>
  <c i="13" r="L38"/>
  <c r="J38"/>
  <c r="J39"/>
  <c r="L86"/>
  <c r="J86"/>
  <c r="J87"/>
  <c r="L129"/>
  <c r="J129"/>
  <c r="J130"/>
  <c r="L167"/>
  <c r="J167"/>
  <c r="J168"/>
  <c r="L213"/>
  <c r="J213"/>
  <c r="J214"/>
  <c r="L226"/>
  <c r="J226"/>
  <c r="J227"/>
  <c i="1" r="D26"/>
  <c i="2" r="R11"/>
  <c i="5" r="L157"/>
  <c r="J157"/>
  <c r="J158"/>
  <c i="6" r="R11"/>
  <c r="K20"/>
  <c r="Q11"/>
  <c r="S11"/>
  <c i="1" r="S26"/>
  <c i="11" r="L226"/>
  <c r="J226"/>
  <c r="J227"/>
  <c i="12" r="L195"/>
  <c r="J195"/>
  <c r="J196"/>
  <c i="14" r="L31"/>
  <c r="J31"/>
  <c r="R11"/>
  <c i="2" r="S11"/>
  <c i="1" r="S20"/>
  <c i="3" r="J11"/>
  <c i="1" r="F22"/>
  <c r="F21"/>
  <c i="3" r="J48"/>
  <c r="L156"/>
  <c r="J156"/>
  <c r="J157"/>
  <c i="7" r="L20"/>
  <c r="L86"/>
  <c r="J86"/>
  <c r="J87"/>
  <c i="10" r="K20"/>
  <c r="Q11"/>
  <c r="L39"/>
  <c r="L20"/>
  <c r="L86"/>
  <c r="J86"/>
  <c r="J87"/>
  <c r="L130"/>
  <c r="L22"/>
  <c r="L167"/>
  <c r="J167"/>
  <c r="J168"/>
  <c r="L226"/>
  <c r="J226"/>
  <c r="J227"/>
  <c i="11" r="J11"/>
  <c i="1" r="F31"/>
  <c i="11" r="K20"/>
  <c r="Q11"/>
  <c i="14" r="L20"/>
  <c i="8" r="L167"/>
  <c r="J167"/>
  <c r="J168"/>
  <c r="L195"/>
  <c r="J195"/>
  <c r="J196"/>
  <c r="L213"/>
  <c r="J213"/>
  <c r="J214"/>
  <c r="L226"/>
  <c r="J226"/>
  <c r="J227"/>
  <c r="L259"/>
  <c r="J259"/>
  <c r="J260"/>
  <c i="9" r="J11"/>
  <c i="1" r="F29"/>
  <c i="9" r="L124"/>
  <c r="J124"/>
  <c r="J125"/>
  <c r="L147"/>
  <c r="J147"/>
  <c r="J148"/>
  <c r="L180"/>
  <c r="J180"/>
  <c r="J181"/>
  <c r="L198"/>
  <c r="J198"/>
  <c r="J199"/>
  <c r="L211"/>
  <c r="J211"/>
  <c r="J212"/>
  <c r="L244"/>
  <c r="J244"/>
  <c r="J245"/>
  <c i="10" r="R11"/>
  <c i="11" r="L38"/>
  <c r="J38"/>
  <c r="J39"/>
  <c i="12" r="L213"/>
  <c r="J213"/>
  <c r="J214"/>
  <c r="L226"/>
  <c r="J226"/>
  <c r="J227"/>
  <c r="L259"/>
  <c r="J259"/>
  <c r="J260"/>
  <c i="13" r="L259"/>
  <c r="J259"/>
  <c r="J260"/>
  <c i="3" r="J10"/>
  <c i="1" r="D22"/>
  <c r="D21"/>
  <c i="4" r="L198"/>
  <c r="L22"/>
  <c i="10" r="S38"/>
  <c r="S20"/>
  <c i="5" r="L37"/>
  <c r="J37"/>
  <c r="J38"/>
  <c r="L85"/>
  <c r="J85"/>
  <c r="J86"/>
  <c r="L104"/>
  <c r="L22"/>
  <c r="L111"/>
  <c r="J111"/>
  <c r="J112"/>
  <c r="L134"/>
  <c r="J134"/>
  <c r="J135"/>
  <c i="6" r="L20"/>
  <c i="9" r="L38"/>
  <c r="J38"/>
  <c r="J39"/>
  <c i="4" r="L210"/>
  <c r="J210"/>
  <c r="J211"/>
  <c i="7" r="L167"/>
  <c r="J167"/>
  <c r="J168"/>
  <c l="1" r="S11"/>
  <c i="1" r="S27"/>
  <c i="5" r="S11"/>
  <c i="1" r="S25"/>
  <c i="4" r="S11"/>
  <c i="1" r="S24"/>
  <c i="7" r="R11"/>
  <c i="5" r="J11"/>
  <c i="1" r="F25"/>
  <c i="3" r="R11"/>
  <c i="5" r="S235"/>
  <c r="S26"/>
  <c i="4" r="R11"/>
  <c i="8" r="R11"/>
  <c i="12" r="R11"/>
  <c i="1" r="D29"/>
  <c i="4" r="S197"/>
  <c r="S22"/>
  <c i="7" r="S167"/>
  <c r="S23"/>
  <c i="13" r="S167"/>
  <c r="S23"/>
  <c i="12" r="S226"/>
  <c r="S26"/>
  <c i="7" r="S86"/>
  <c r="S21"/>
  <c i="9" r="S38"/>
  <c r="S20"/>
  <c r="S124"/>
  <c r="S22"/>
  <c r="S211"/>
  <c r="S26"/>
  <c i="8" r="S259"/>
  <c r="S27"/>
  <c i="11" r="S226"/>
  <c r="S26"/>
  <c i="13" r="S129"/>
  <c r="S22"/>
  <c r="S86"/>
  <c r="S21"/>
  <c r="S259"/>
  <c r="S27"/>
  <c i="9" r="S244"/>
  <c r="S27"/>
  <c i="13" r="S226"/>
  <c r="S26"/>
  <c i="12" r="S259"/>
  <c r="S27"/>
  <c i="4" r="J11"/>
  <c i="1" r="F24"/>
  <c i="5" r="S157"/>
  <c r="S25"/>
  <c i="9" r="S198"/>
  <c r="S25"/>
  <c i="6" r="S86"/>
  <c r="S21"/>
  <c i="12" r="S86"/>
  <c r="S21"/>
  <c i="3" r="S202"/>
  <c r="S25"/>
  <c i="4" r="S210"/>
  <c r="S23"/>
  <c i="13" r="R11"/>
  <c r="S11"/>
  <c i="1" r="S33"/>
  <c i="5" r="S111"/>
  <c r="S23"/>
  <c i="11" r="S213"/>
  <c r="S25"/>
  <c i="10" r="S226"/>
  <c r="S26"/>
  <c i="5" r="S134"/>
  <c r="S24"/>
  <c r="S37"/>
  <c r="S20"/>
  <c i="12" r="S213"/>
  <c r="S25"/>
  <c i="8" r="S86"/>
  <c r="S21"/>
  <c i="10" r="S259"/>
  <c r="S27"/>
  <c r="S86"/>
  <c r="S21"/>
  <c i="11" r="S11"/>
  <c i="1" r="S31"/>
  <c i="11" r="S38"/>
  <c r="S20"/>
  <c i="12" r="S11"/>
  <c i="1" r="S32"/>
  <c r="D25"/>
  <c r="D27"/>
  <c i="3" r="S11"/>
  <c i="1" r="S22"/>
  <c i="13" r="S213"/>
  <c r="S25"/>
  <c i="9" r="S180"/>
  <c r="S24"/>
  <c i="10" r="S11"/>
  <c i="1" r="S30"/>
  <c i="11" r="R11"/>
  <c i="9" r="S147"/>
  <c r="S23"/>
  <c i="12" r="S195"/>
  <c r="S24"/>
  <c i="5" r="S85"/>
  <c r="S21"/>
  <c i="1" r="D28"/>
  <c i="9" r="R11"/>
  <c i="10" r="J11"/>
  <c i="1" r="F30"/>
  <c i="3" r="S156"/>
  <c r="S23"/>
  <c i="14" r="J32"/>
  <c i="1" r="D24"/>
  <c r="D23"/>
  <c r="F11"/>
  <c i="8" r="S167"/>
  <c r="S23"/>
  <c i="14" r="S31"/>
  <c r="S20"/>
  <c i="5" r="R11"/>
  <c i="10" r="S167"/>
  <c r="S23"/>
  <c i="13" r="S38"/>
  <c r="S20"/>
  <c i="8" r="S213"/>
  <c r="S25"/>
  <c r="S195"/>
  <c r="S24"/>
  <c r="S226"/>
  <c r="S26"/>
  <c i="1" l="1" r="F23"/>
  <c r="F13"/>
</calcChain>
</file>

<file path=xl/sharedStrings.xml><?xml version="1.0" encoding="utf-8"?>
<sst xmlns="http://schemas.openxmlformats.org/spreadsheetml/2006/main">
  <si>
    <t>SOUHRNNÝ LIST STAVBY</t>
  </si>
  <si>
    <t>STAVBA</t>
  </si>
  <si>
    <t>TÚ_S_071 - II/210 Modernizace silnice důl Jeroným - Podstrání (III. etapa + úsek C)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</si>
  <si>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</si>
  <si>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</si>
  <si>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</si>
  <si>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</si>
  <si>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</si>
  <si>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</si>
  <si>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</si>
  <si>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</si>
  <si>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</si>
  <si>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</si>
  <si>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</si>
  <si>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</si>
  <si>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</si>
  <si>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</si>
  <si>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</si>
  <si>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část0</t>
  </si>
  <si>
    <t xml:space="preserve">Všeobecné položky </t>
  </si>
  <si>
    <t>část01</t>
  </si>
  <si>
    <t>II/210 Modernizace silnice důl Jeroným - Podstrání, úsek 3</t>
  </si>
  <si>
    <t xml:space="preserve">   └ SO103 ꜛ</t>
  </si>
  <si>
    <t>SO 103 - KOMUNIKACE ÚSEK 3</t>
  </si>
  <si>
    <t>část02</t>
  </si>
  <si>
    <t xml:space="preserve">II/210 Modernizace silnice lom - Podstrání, úsek C </t>
  </si>
  <si>
    <t xml:space="preserve">   └ SO103.1 ꜛ</t>
  </si>
  <si>
    <t xml:space="preserve"> Komunikace a odvodnění</t>
  </si>
  <si>
    <t xml:space="preserve">   └ SO103.2 ꜛ</t>
  </si>
  <si>
    <t>Propustky</t>
  </si>
  <si>
    <t xml:space="preserve">   └ SO203.1 ꜛ</t>
  </si>
  <si>
    <t xml:space="preserve">Opěrná zeď 44,48 - nábřežní opěrná zeď </t>
  </si>
  <si>
    <t xml:space="preserve">   └ SO203.2 ꜛ</t>
  </si>
  <si>
    <t>Opěrná zeď 44,55 - nábřežní opěrná zeď</t>
  </si>
  <si>
    <t xml:space="preserve">   └ SO203.3 ꜛ</t>
  </si>
  <si>
    <t>Opěrná zeď 44,64 - nábřežní opěrná zeď</t>
  </si>
  <si>
    <t xml:space="preserve">   └ SO203.4 ꜛ</t>
  </si>
  <si>
    <t>Opěrná zeď 44,79 - opěrná zeď typ B1 založená na mikropilotách</t>
  </si>
  <si>
    <t xml:space="preserve">   └ SO203.5 ꜛ</t>
  </si>
  <si>
    <t xml:space="preserve">Opěrná zeď 44,86 - nábřežní opěrná zeď </t>
  </si>
  <si>
    <t xml:space="preserve">   └ SO203.6 ꜛ</t>
  </si>
  <si>
    <t>Opěrná zeď 44,99 - nábřežní opěrná zeď</t>
  </si>
  <si>
    <t xml:space="preserve">   └ SO203.7 ꜛ</t>
  </si>
  <si>
    <t>Opěrná zeď 45,10 - nábřežní opěrná zeď</t>
  </si>
  <si>
    <t xml:space="preserve">   └ SO203.8 ꜛ</t>
  </si>
  <si>
    <t xml:space="preserve"> Opěrná zeď 45,37 - nábřežní opěrná zeď </t>
  </si>
  <si>
    <t xml:space="preserve">   └ SO903 ꜛ</t>
  </si>
  <si>
    <t>DIO</t>
  </si>
  <si>
    <t>SOUPIS PRACÍ</t>
  </si>
  <si>
    <t xml:space="preserve">Objekt: </t>
  </si>
  <si>
    <t xml:space="preserve">Celková cena (bez DPH): </t>
  </si>
  <si>
    <t xml:space="preserve">část0 - Všeobecné položky 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</si>
  <si>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</si>
  <si>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</si>
  <si>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</si>
  <si>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</si>
  <si>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</si>
  <si>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</si>
  <si>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</si>
  <si>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</si>
  <si>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</si>
  <si>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</si>
  <si>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</si>
  <si>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</si>
  <si>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</si>
  <si>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</si>
  <si>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02710</t>
  </si>
  <si>
    <t>POMOC PRÁCE ZŘÍZ NEBO ZAJIŠŤ OBJÍŽĎKY A PŘÍSTUP CESTY</t>
  </si>
  <si>
    <t>KPL</t>
  </si>
  <si>
    <t>doplňující popis</t>
  </si>
  <si>
    <t>- pasportizace objízdných tras včetně podrobného videozáznamu trasy v obou směrech, včetně lokalizace četnosti poruch dle TP 82 _x000d_
- čerpáno pouze se souhlasem TDS_x000d_
_x000d_
- nezpůsobilé výdaje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</si>
  <si>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</si>
  <si>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</si>
  <si>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</si>
  <si>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</si>
  <si>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</si>
  <si>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2024</t>
  </si>
  <si>
    <t>02720</t>
  </si>
  <si>
    <t>POMOC PRÁCE ZŘÍZ NEBO ZAJIŠŤ REGULACI A OCHRANU DOPRAVY</t>
  </si>
  <si>
    <t>- opravy objízdných tras (výtluky, znehodnocený kryt na objízdných trasách) _x000d_
- položka zahrnuje: _x000d_
frézování, postřik, balení obrusné vrstvy, včetně zálivek (předpokládaná výměra cca 5000 m2)_x000d_
_x000d_
- čerpáno pouze se souhlasem TDS_x000d_
_x000d_
- nezpůsobilé výdaje</t>
  </si>
  <si>
    <t>02730</t>
  </si>
  <si>
    <t>POMOC PRÁCE ZŘÍZ NEBO ZAJIŠŤ OCHRANU INŽENÝRSKÝCH SÍTÍ</t>
  </si>
  <si>
    <t>- ochrana stávajících sítí technické infrastruktury na staveništi, včetně provizorní ochrany, vyvěšení nebo dočasných podpěrných bodů_x000d_
_x000d_
- hlavní část</t>
  </si>
  <si>
    <t>1 = 1,000000 =&gt; A 1</t>
  </si>
  <si>
    <t>02910</t>
  </si>
  <si>
    <t>OSTATNÍ POŽADAVKY - ZEMĚMĚŘIČSKÁ MĚŘENÍ</t>
  </si>
  <si>
    <t>- zaměření skutečného provedení stavby_x000d_
- zaměření skutečného stavu po dokončení stavby, vč. zákresu do katastrální mapy a její digitalizace, včetně předání a zanesení do digitální technické mapy Karlovarského kraje_x000d_
- včetně vektorových dat osy realizované silnice II. třídy ve formátu ESRI SHP nebo GDB, popř. DWG či DGN (otevřené i uzavřené formáty)_x000d_
_x000d_
- paušál</t>
  </si>
  <si>
    <t>zahrnuje veškeré náklady spojené s objednatelem požadovanými pracemi, _x000d_
- pro stanovení orientační investorské ceny určete jednotkovou cenu jako 1% odhadované ceny stavby</t>
  </si>
  <si>
    <t>02911</t>
  </si>
  <si>
    <t>OSTATNÍ POŽADAVKY - GEODETICKÉ ZAMĚŘENÍ</t>
  </si>
  <si>
    <t>- vytyčení stavby (vytyčovací práce před výstavbou, během výstavby a po výstavbě)_x000d_
- směrové a výškové vytyčení stavby dle vytyčovacích souřadnic, včetně vytýčení inženýrských sítí_x000d_
_x000d_
- hlavní část</t>
  </si>
  <si>
    <t>zahrnuje veškeré náklady spojené s objednatelem požadovanými pracemi</t>
  </si>
  <si>
    <t>029412</t>
  </si>
  <si>
    <t>OSTATNÍ POŽADAVKY - VYPRACOVÁNÍ MOSTNÍHO LISTU</t>
  </si>
  <si>
    <t>KUS</t>
  </si>
  <si>
    <t>- pasport k propustkům (mostní list)_x000d_
_x000d_
- paušál</t>
  </si>
  <si>
    <t xml:space="preserve">část 01:  7 = 7,000000 =&gt; A _x000d_
část 02:  8 = 8,000000 =&gt; B _x000d_
A+B = 15,000000 =&gt; C</t>
  </si>
  <si>
    <t>02943</t>
  </si>
  <si>
    <t>OSTATNÍ POŽADAVKY - VYPRACOVÁNÍ RDS</t>
  </si>
  <si>
    <t>- realizační dokumentace stavby_x000d_
_x000d_
- paušál</t>
  </si>
  <si>
    <t>02944</t>
  </si>
  <si>
    <t>OSTAT POŽADAVKY - DOKUMENTACE SKUTEČ PROVEDENÍ V DIGIT FORMĚ</t>
  </si>
  <si>
    <t>- dokumentace skutečného provedení celé stavby_x000d_
- dokumentace skutečného provedení inženýrských sítí _x000d_
- v počtu 3 paré + 1 x elektronicky otevřené i uzavřené formáty_x000d_
_x000d_
- paušál</t>
  </si>
  <si>
    <t>02945</t>
  </si>
  <si>
    <t>OSTAT POŽADAVKY - GEOMETRICKÝ PLÁN</t>
  </si>
  <si>
    <t xml:space="preserve">- podklady pro majetkoprávní vypořádání stavby  _x000d_
- vypracování geometrického plánu včetně projednání a schválení na příslušném KÚ_x000d_
- včetně digitální verze GP ověřené KÚ_x000d_
_x000d_
- paušál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</si>
  <si>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</si>
  <si>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</si>
  <si>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</si>
  <si>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Geotechnický dozor stavby - zatřídění vybouraných materiálů a zeminy včetně posouzení jejich vhodnosti pro další použití na stavbě_x000d_
- podrobný IG průzkum v době provádění vrtných a zemních prací _x000d_
- zjištění přesných informací o skladbě a druhu hornin v podloží komunikace _x000d_
- odebrání vzorků zemin_x000d_
- laboratorní rozbor vzorků zemin_x000d_
- závěrečná zpráva_x000d_
_x000d_
- paušál</t>
  </si>
  <si>
    <t>zahrnuje veškeré náklady spojené s objednatelem požadovaným dozorem</t>
  </si>
  <si>
    <t>02991</t>
  </si>
  <si>
    <t>OSTATNÍ POŽADAVKY - INFORMAČNÍ TABULE</t>
  </si>
  <si>
    <t>Dočasný billboard rozměr min. 2,1 x 2,2 m, provedení plast nebo plech v barevném provedení včetně kotvení, údržby a odstranění, údaje dle zadávací dokumentace 2 ks._x000d_
_x000d_
- paušál_x000d_
- nezpůsobilé výdaje</t>
  </si>
  <si>
    <t>2 = 2,000000 =&gt; A _x000d_
1 ks paušál _x000d_
1 ks nezpůsobilé výdaje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</si>
  <si>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</si>
  <si>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Pamětní deska, rozměry min. 0,40 x 0,30 m, plastová, barevný potisk dle požadavků IROP, údaje o stavbě a financujícím programu, včetně kotvení na objekt nebo do patek, včetně kotvení konstrukce 1 ks._x000d_
_x000d_
- paušál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</si>
  <si>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</si>
  <si>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</si>
  <si>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</si>
  <si>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</si>
  <si>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</si>
  <si>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</si>
  <si>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SO103 - SO 103 - KOMUNIKACE ÚSEK 3</t>
  </si>
  <si>
    <t>Zemní práce</t>
  </si>
  <si>
    <t>Základy</t>
  </si>
  <si>
    <t>Vodorovné konstrukce</t>
  </si>
  <si>
    <t>Komunikace</t>
  </si>
  <si>
    <t>Potrubí</t>
  </si>
  <si>
    <t>Ostatní konstrukce a práce</t>
  </si>
  <si>
    <t>014102</t>
  </si>
  <si>
    <t>POPLATKY ZA SKLÁDKU</t>
  </si>
  <si>
    <t>t</t>
  </si>
  <si>
    <t xml:space="preserve">- zemina a kamenivo z podkladu _x000d_
- poplatek za skládku z položky  12273, 12283 a položky č. 11332_x000d_
- koeficient měrné hmotnosti 1,8_x000d_
_x000d_
- paušál</t>
  </si>
  <si>
    <t>(2765,62+700+1090,5)*1,8 = 8201,016000 =&gt; A</t>
  </si>
  <si>
    <t>zahrnuje veškeré poplatky provozovateli skládky související s uložením odpadu na skládce.</t>
  </si>
  <si>
    <t>015340</t>
  </si>
  <si>
    <t xml:space="preserve">POPLATKY ZA LIKVIDACI ODPADŮ NEKONTAMINOVANÝCH - 02 01 03  PAŘEZY</t>
  </si>
  <si>
    <t>Poplatek za pařezy z položky č. 11201 a položky č. 11204._x000d_
Hmotnost: Z položky č. 11201 - 103 ks * 0,5 tuny/ks = 51,50 tuny. Z položky č. 11204 - 27 ks * 0,2 tuny/ks = 5,4 tuny._x000d_
Celkem 56,9 tuny._x000d_
_x000d_
- paušál</t>
  </si>
  <si>
    <t>103*0,5 = 51,500000 =&gt; A _x000d_
27*0,2 = 5,400000 =&gt; B _x000d_
A+B = 56,900000 =&gt; C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</si>
  <si>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</si>
  <si>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 xml:space="preserve">-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 _x000d_
- součástí položky je i zajištění trvalé sjízdnosti během celé stavby nejméně v jednom jízdním pruhu, včetně případných provizorních dosypávek krajnic a jejich následného odstranění_x000d_
_x000d_
DIO bude provedeno dle PD, přílohy ZOV a souvisejících příloh _x000d_
součástí bude: _x000d_
- osazení a dodání všech potřebných dopravních značek, vše velikostí a tvarů, včetně případných přesunů po dobu stavby, nájemného po dobu stavby, demontáže a odvozu po dokončení stavby_x000d_
- osazení a dodání všech potřebných sloupků pro osazení dopravních značek, včetně případných přesunů po dobu stavby, nájemného po dobu stavby, demontáže a odvozu po dokončení stavby, v případě potřeby i včetně zabetonování sloupků a zpětné likvidace vzniklého odpadu  _x000d_
- dočasné zakrytí nebo otočení stávajících dopravních značek _x000d_
- dočasné vodorovné dopravní značení - dodání a pokládka, včetně zpětného odstranění _x000d_
- osazení a dodání dopravních výstražných světel (samostatné + souprava 3 ks + souprava 5 ks), včetně případných přesunů po dobu stavby, nájemného po dobu stavby, demontáže a odvozu po dokončení stavby, včetně servisu a výměny baterií _x000d_
- osazení a dodání mobilní semaforové soustavy (2 ks), včetně případných přesunů po dobu stavby, nájemného po dobu stavby, demontáže a odvozu po dokončení stavby, včetně servisu a výměny baterií  _x000d_
- osazení a dodání dopravních zábran (Z2) a směrovacích desek (Z4), včetně upevňovacích konstrukcí, dále případných přesunů po dobu stavby, nájemného po dobu stavby, demontáže a odvozu po dokončení stavby_x000d_
- osazení a dodání betonových svodidel, v místě výkopů, včetně případných přesunů po dobu stavby, nájemného po dobu stavby, demontáže a odvozu po dokončení stavby_x000d_
_x000d_
- doprovodná část</t>
  </si>
  <si>
    <t>1 - Zemní práce</t>
  </si>
  <si>
    <t>11120</t>
  </si>
  <si>
    <t>ODSTRANĚNÍ KŘOVIN</t>
  </si>
  <si>
    <t>M2</t>
  </si>
  <si>
    <t>Plocha odečtena z koordinačních situací. Kompletní provedení položky, odstranění a likvidace._x000d_
Součástí kácení křovin jsou i vzrostlé stromy všech průměrů na této ploše._x000d_
Položka dále zahrnuje kácení na plochách PUPFL, včetně vzrostlých stromů a dřevin všech průměrů na této ploše._x000d_
_x000d_
- hlavní část</t>
  </si>
  <si>
    <t>2400 = 2400,000000 =&gt; A _x000d_
65 = 65,000000 =&gt; B _x000d_
A+B = 2465,000000 =&gt; C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</si>
  <si>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</si>
  <si>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</si>
  <si>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</si>
  <si>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Množství určeno na základě dendrologického průzkumu ze dne 22.11.2019. Kompletní provedení položky. Mimo položky č. 015340 - Poplatek._x000d_
_x000d_
- hlavní část</t>
  </si>
  <si>
    <t>103 = 103,000000 =&gt; A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</si>
  <si>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</si>
  <si>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</si>
  <si>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</si>
  <si>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27 = 27,000000 =&gt; A</t>
  </si>
  <si>
    <t>11332</t>
  </si>
  <si>
    <t>ODSTRANĚNÍ PODKLADŮ ZPEVNĚNÝCH PLOCH Z KAMENIVA NESTMELENÉHO</t>
  </si>
  <si>
    <t>M3</t>
  </si>
  <si>
    <t>Kompletní provedení položky včetně odvozu na skládku (deponii) a uložení. Poplatek za skládku v položce 014102._x000d_
Plocha podkladů = 3 635 m2_x000d_
Tloušťka podkladu = 0,300 m_x000d_
_x000d_
- hlavní část _x000d_
- doprovodná část</t>
  </si>
  <si>
    <t>3635*0,3 = 1090,500000 =&gt; A _x000d_
z toho pro III/210 21: 270 m3 (doprovodná část)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</si>
  <si>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</si>
  <si>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</si>
  <si>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</si>
  <si>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Vyfrézovaný materiál bude odkoupen zhotovitelem stavby, na základě uzavřené kupní smlouvy. _x000d_
Výměra odečtena z koordinačních situací C3.1, C3.2, C3.3, C3.4 a příčných řezů komunikace. Celkem výměra1038 m3._x000d_
_x000d_
- hlavní část _x000d_
- doprovodná část</t>
  </si>
  <si>
    <t>10380*0,1 = 1038,000000 =&gt; A _x000d_
z toho pro III/210 21: 90 m3 (doprovodná část)</t>
  </si>
  <si>
    <t>113765</t>
  </si>
  <si>
    <t>FRÉZOVÁNÍ DRÁŽKY PRŮŘEZU DO 600MM2 V ASFALTOVÉ VOZOVCE</t>
  </si>
  <si>
    <t>M</t>
  </si>
  <si>
    <t>Frézování drážky (30mmx15mm), příčné spáry v asf. vozovce, sjezdy + příčné ukončení_x000d_
_x000d_
- hlavní část _x000d_
- doprovodná část</t>
  </si>
  <si>
    <t xml:space="preserve">výměra: 2*6,5+76 = 89,000000 =&gt; A  (hlavní část)_x000d_
pro III/210 21: 5,5 = 5,500000 =&gt; B  (doprovodná část)_x000d_
pro sjezdy: 7,5 = 7,500000 =&gt; C  (doprovodná část)_x000d_
A+B+C = 102,000000 =&gt; D</t>
  </si>
  <si>
    <t>Položka zahrnuje veškerou manipulaci s vybouranou sutí a s vybouranými hmotami vč. uložení na skládku.</t>
  </si>
  <si>
    <t>12273</t>
  </si>
  <si>
    <t>ODKOPÁVKY A PROKOPÁVKY OBECNÉ TŘ. I</t>
  </si>
  <si>
    <t>Množství odkopávek odečteno z příčných řezů komunikace. Kompletní provedení položky včetně odvozu a uložení na skládce. Mimo poplatku za skládku. Poplatek za skládku v položce 014102._x000d_
_x000d_
- hlavní část _x000d_
- doprovodná část</t>
  </si>
  <si>
    <t>2765,62 = 2765,620000 =&gt; A _x000d_
z toho pro III/210 21: 30 m3 (doprovodná část)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</si>
  <si>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</si>
  <si>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12283</t>
  </si>
  <si>
    <t>ODKOPÁVKY A PROKOPÁVKY OBECNÉ TŘ. II</t>
  </si>
  <si>
    <t>- odkop skalního výchozu u křiž. II/210 a III/210 21_x000d_
- kompletní provedení položky včetně odvozu a uložení na skládce. Mimo poplatku za skládku. Poplatek za skládku v položce 014102._x000d_
_x000d_
- hlavní část _x000d_
- doprovodná část</t>
  </si>
  <si>
    <t>odhad dle PD: 700 = 700,000000 =&gt; A _x000d_
z toho pro III/210 21: 100 m3 (doprovodná část)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</si>
  <si>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</si>
  <si>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</si>
  <si>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</si>
  <si>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Množství z položky č. 12273: 3465,62m3 a z položky č. 11332: 1090,50m3_x000d_
_x000d_
- hlavní část _x000d_
- doprovodná část</t>
  </si>
  <si>
    <t>3465,62+1090,50 = 4556,120000 =&gt; A _x000d_
z toho pro III/210 21: 400 m3 (doprovodná část)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</si>
  <si>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</si>
  <si>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</si>
  <si>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</si>
  <si>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Množství z položky 45152- odečteno ze situací C3.1- C3.4 a příčný řezů_x000d_
- včetně nákupu požadovaného materiálu, naložení a dopravy na místo určení_x000d_
_x000d_
- hlavní část</t>
  </si>
  <si>
    <t>4107,70 = 4107,700000 =&gt; A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</si>
  <si>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</si>
  <si>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</si>
  <si>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</si>
  <si>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Úprava nivelety komunikace v místech, kde není prováděná kompletní konstrukce vozovky. Výměra odečtena z koordinačních situcí C3.1, C3.2, C3.3, C3.4 a příčných řezů komunikace. Celkem výměra 7 611 m2_x000d_
_x000d_
- hlavní část _x000d_
- doprovodná část</t>
  </si>
  <si>
    <t>7611 = 7611,000000 =&gt; A _x000d_
z toho pro III/210 21: 920 m2 (doprovodná část)</t>
  </si>
  <si>
    <t>Všeobecné úpravy musí zahrnovat úpravu území po uskutečnění stavby, tak jak je požadováno v zadávací dokumentaci s výjimkou těch prací, pro které jsou uvedeny samostatné položky.</t>
  </si>
  <si>
    <t>18215</t>
  </si>
  <si>
    <t>ÚPRAVA POVRCHŮ SROVNÁNÍM ÚZEMÍ V TL DO 0,50M</t>
  </si>
  <si>
    <t>Svahování zářezů. Výměra odečtena z příčných řezů a koordinační situace. Výměra odečtena z koordinačních situací C3.1, C3.2, C3.3, C3.4 a příčných řezů komunikace. Celkem výměra 6 928 m2. Srovnání výškových rozdílů terénu._x000d_
_x000d_
- hlavní část _x000d_
- doprovodná část</t>
  </si>
  <si>
    <t>6928 = 6928,000000 =&gt; A _x000d_
z toho pro III/210 21: 150 m2 (doprovodná část)</t>
  </si>
  <si>
    <t>položka zahrnuje srovnání výškových rozdílů terénu</t>
  </si>
  <si>
    <t>18221</t>
  </si>
  <si>
    <t>ROZPROSTŘENÍ ORNICE VE SVAHU V TL DO 0,10M</t>
  </si>
  <si>
    <t>- rozprostření ornice, včetně nákupu a dovozu ornice _x000d_
_x000d_
- hlavní část _x000d_
- doprovodná část</t>
  </si>
  <si>
    <t xml:space="preserve">položka zahrnuje:
nutné přemístění ornice z dočasných skládek vzdálených do 50m
rozprostření ornice v předepsané tloušťce ve svahu přes 1:5
</t>
  </si>
  <si>
    <t>18241</t>
  </si>
  <si>
    <t>ZALOŽENÍ TRÁVNÍKU RUČNÍM VÝSEVEM</t>
  </si>
  <si>
    <t>Zahrnuje předepsanou travní směs (luční směs s přídavkem bylin, výsev, zalévání, Ošetřování trávníku po dobu tří let._x000d_
Výměra odečtena z koordinačních situcí C3.1, C3.2, C3.3, C3.4 ._x000d_
_x000d_
- hlavní část _x000d_
- doprovodná část</t>
  </si>
  <si>
    <t>Zahrnuje dodání předepsané travní směsi, její výsev na ornici, zalévání, první pokosení, to vše bez ohledu na sklon terénu</t>
  </si>
  <si>
    <t>184B17</t>
  </si>
  <si>
    <t>VYSAZOVÁNÍ STROMŮ LISTNATÝCH S BALEM OBVOD KMENE DO 20CM, PODCHOZÍ VÝŠ MIN 2,4M</t>
  </si>
  <si>
    <t>Kompletní provedení dodávky, vysazování, ochrana a ošetřování stromů po dobu 3 let. Výsadba dřevin bude provedena kompletně v součinnosti a za podmínek z TZ D1.3 Sadové úpravy. Výměra převzata z TZ D1.3._x000d_
_x000d_
- paušál _x000d_
- nezpůsobilé výdaje</t>
  </si>
  <si>
    <t>90 = 90,000000 =&gt; A _x000d_
75 ks paušál _x000d_
15 ks nezpůsobilé výdaje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</si>
  <si>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</si>
  <si>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2 - Základy</t>
  </si>
  <si>
    <t>21262</t>
  </si>
  <si>
    <t>TRATIVODY KOMPLET Z TRUB Z PLAST HMOT DN DO 100MM</t>
  </si>
  <si>
    <t>Flexibilní drenážní trubky PVC 100 mm, uložené do drenážní rýhy šířky 250 mm, obsypáno drenážním štěrkem. Kompletní provedení položky. Výměry odečteny z koordinačních situací: C3.1. Celková výměra 228 mb_x000d_
_x000d_
- hlavní část</t>
  </si>
  <si>
    <t>228 = 228,000000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</si>
  <si>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</si>
  <si>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4 - Vodorovné konstrukce</t>
  </si>
  <si>
    <t>45111</t>
  </si>
  <si>
    <t>PODKL A VÝPLŇ VRSTVY Z DÍLCŮ BETON</t>
  </si>
  <si>
    <t>Příložné betonové desky podél žlabů, (Dle PD šířka 0,75 m, tloušťka 0,07 m, délka opevnění 1 076 mb). Kompletní provedení konstrukce.Délka úpravy odečtena z koordinačních situací C3.1, C3.2, C3.3, C3.4, šířka a tloušťka odečtena z řezů ( 0,75 m, 0,07 m). Výměra v m3 je: 1076 * 0,75 * 0,07 = 56,49 m3_x000d_
_x000d_
- hlavní část</t>
  </si>
  <si>
    <t>0,75*0,07*1076 = 56,490000 =&gt; A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</si>
  <si>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</si>
  <si>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45152</t>
  </si>
  <si>
    <t>PODKLADNÍ A VÝPLŇOVÉ VRSTVY Z KAMENIVA DRCENÉHO</t>
  </si>
  <si>
    <t xml:space="preserve">Kompletní provedení položky.  Násypové těleso komunikace. Výměra odečtena z koordinačních situcí C3.1, C3.2, C3.3, C3.4 a příčných řezů komunikace. Celkem výměra 4107,7m3_x000d_
_x000d_
- hlavní část</t>
  </si>
  <si>
    <t>4107,7 = 4107,700000 =&gt; A</t>
  </si>
  <si>
    <t>položka zahrnuje dodávku předepsaného kameniva, mimostaveništní a vnitrostaveništní dopravu a jeho uložení
není-li v zadávací dokumentaci uvedeno jinak, jedná se o nakupovaný materiál</t>
  </si>
  <si>
    <t>451523</t>
  </si>
  <si>
    <t>VÝPLŇ VRSTVY Z KAMENIVA DRCENÉHO, INDEX ZHUTNĚNÍ ID DO 0,9</t>
  </si>
  <si>
    <t>Podklad ze ŠD pod propustky. Tloušťka vrstvy 0,15 m. Propustek 5 - šířka 1,4 m, dl. - 21 m. Propustky 4,6,7,8,9 - šířka 1,2 m, dl. 47,5 m. viz položky 9183D3 a 9183E3._x000d_
_x000d_
- hlavní část</t>
  </si>
  <si>
    <t>1,4*0,15*21 = 4,410000 =&gt; A _x000d_
1,2*0,15*47,5 = 8,550000 =&gt; B _x000d_
A+B = 12,960000 =&gt; C</t>
  </si>
  <si>
    <t>46321</t>
  </si>
  <si>
    <t>ROVNANINA Z LOMOVÉHO KAMENE</t>
  </si>
  <si>
    <t xml:space="preserve">Kompletní provedení konstrukce. Odečtená plocha z výkresu C3.3 ve staničeních 3,810 km - 3,923 = 480 m2.  _x000d_
480 m2 * 0,2 m tloušťka = 96 m3_x000d_
_x000d_
- hlavní část</t>
  </si>
  <si>
    <t>480*0,2 = 96,000000 =&gt; A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</si>
  <si>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</si>
  <si>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5 - Komunikace</t>
  </si>
  <si>
    <t>56313</t>
  </si>
  <si>
    <t>VOZOVKOVÉ VRSTVY Z MECHANICKY ZPEVNENÉHO KAMENIVA TL. DO 150MM</t>
  </si>
  <si>
    <t>mechanicky zpevněné kamenivo 0/32 Gc tl. 150 mm_x000d_
Kompletní plocha komunikace._x000d_
Výměra odečtena z koordinačních situací C3.1, C3.2, C3.3, C3.4 a příčných řezů komunikace. _x000d_
_x000d_
- hlavní část _x000d_
- doprovodná část</t>
  </si>
  <si>
    <t>10968,992 = 10968,992000 =&gt; A _x000d_
z toho pro III/210 21: 420 m2 (doprovodná část)</t>
  </si>
  <si>
    <t>- dodání kameniva predepsané kvality a zrnitosti
- rozprostrení a zhutnení vrstvy v predepsané tlouštce
- zrízení vrstvy bez rozlišení šírky, pokládání vrstvy po etapách
- nezahrnuje postriky, nátery</t>
  </si>
  <si>
    <t>56334</t>
  </si>
  <si>
    <t>VOZOVKOVÉ VRSTVY ZE ŠTERKODRTI TL. DO 200MM</t>
  </si>
  <si>
    <t>ŠDA 0/63 Ge tl. 200 mm_x000d_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</si>
  <si>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11299,991+234 = 11533,991000 =&gt; A _x000d_
z toho pro sjezdy: 234 m2 (doprovodná část)_x000d_
z toho pro III/210 21: 420 m2 (doprovodná část)</t>
  </si>
  <si>
    <t>56932</t>
  </si>
  <si>
    <t>ZPEVNĚNÍ KRAJNIC ZE ŠTĚRKODRTI TL. DO 100MM</t>
  </si>
  <si>
    <t>Krajnice ze ŠD 0/32. Výměry odečtené z koordinačních situací: C3.1, C3.2, C3.3, C3.4. Celková výměra 2813,1 m2_x000d_
_x000d_
- hlavní část _x000d_
- doprovodná část</t>
  </si>
  <si>
    <t>2813,1 = 2813,100000 =&gt; A _x000d_
z toho pro sjezdy: 300 m2 (doprovodná část)_x000d_
z toho pro III/210 21: 420 m2 (doprovodná část)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</si>
  <si>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</si>
  <si>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</si>
  <si>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</si>
  <si>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>PI-C 0,6 KG/M2_x000d_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</si>
  <si>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234+10968,992 = 11202,992000 =&gt; A _x000d_
z toho pro sjezdy: 234 m2 (doprovodná část)_x000d_
z toho pro III/210 21: 420 m2 (doprovodná část)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</si>
  <si>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</si>
  <si>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</si>
  <si>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</t>
  </si>
  <si>
    <t>PS CP 0,25 KG/M2_x000d_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</si>
  <si>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10803,492+234 = 11037,492000 =&gt; A _x000d_
z toho pro sjezdy: 234 m2 (doprovodná část)_x000d_
z toho pro III/210 21: 420 m2 (doprovodná část)</t>
  </si>
  <si>
    <t>574A34</t>
  </si>
  <si>
    <t>ASFALTOVÝ BETON PRO OBRUSNÉ VRSTVY ACO 11+, 11S TL. 40MM</t>
  </si>
  <si>
    <t>ACO 11+ 50/70 (ČSN EN 13108-1), 40 mm. 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</si>
  <si>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10638,0+234 = 10872,000000 =&gt; A _x000d_
z toho pro sjezdy: 234 m2 (doprovodná část)_x000d_
z toho pro III/210 21: 420 m2 (doprovodná část)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</si>
  <si>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</si>
  <si>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</si>
  <si>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</si>
  <si>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ACP 16+ 50/70 80 mm. ČSN 13 108-1. 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</si>
  <si>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8 - Potrubí</t>
  </si>
  <si>
    <t>899523</t>
  </si>
  <si>
    <t>OBETONOVÁNÍ POTRUBÍ Z PROSTÉHO BETONU DO C16/20</t>
  </si>
  <si>
    <t>Obetonování propustků. č.v. D 1.1.7 Propustek 4, č.v. D1.1.8 Propustek 5, čv. D 1.1.9 Propustek 6, č.v. D1.1.10 Propustek 7, č.v. D1.1.11 Propustek 8, č.v. D1.1.12 Propustek 9. Množství určeno výpočtem z výkresů propustků. (0,6 m šířka * 0,6 m výška)/2 * 2 strany * délka. Délka všech propustků = 21 + 47,5 = 68,5 m. Viz položky č. 9183D3 a 9183E3. Kompletní provedení položky._x000d_
_x000d_
- hlavní část</t>
  </si>
  <si>
    <t>0,6*0,6*68,5 = 24,660000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</si>
  <si>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</si>
  <si>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9 - Ostatní konstrukce a práce</t>
  </si>
  <si>
    <t>9113B1</t>
  </si>
  <si>
    <t>SVODIDLO OCEL SILNIČ JEDNOSTR, ÚROVEŇ ZADRŽ H1 -DODÁVKA A MONTÁŽ</t>
  </si>
  <si>
    <t>Kompletní provedení svodidel vč. náběhů. odečteno ze situací C3.1, C3.2, C3.3, C3.4 = 470 mb_x000d_
_x000d_
- hlavní část</t>
  </si>
  <si>
    <t>470 = 470,000000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</si>
  <si>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</si>
  <si>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</si>
  <si>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</si>
  <si>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- směrové sloupky s odrazkami_x000d_
_x000d_
- hlavní část _x000d_
- doprovodná část</t>
  </si>
  <si>
    <t>bílé: 100 = 100,000000 =&gt; A _x000d_
červené (pro sjezdy): 10 = 10,000000 =&gt; B (doprovodná část)_x000d_
A+B = 110,000000 =&gt; C _x000d_
z toho pro III/210 21: 4 ks (doprovodná část)</t>
  </si>
  <si>
    <t>položka zahrnuje:
- dodání a osazení sloupku včetně nutných zemních prací
- vnitrostaveništní a mimostaveništní doprava
- odrazky plastové nebo z retroreflexní fólie</t>
  </si>
  <si>
    <t>91297</t>
  </si>
  <si>
    <t>DOPRAVNÍ ZRCADLO</t>
  </si>
  <si>
    <t>- osazení a dodání zrcadla - pro napojení z křiž. II/210 a III/210 21_x000d_
_x000d_
- hlavní část</t>
  </si>
  <si>
    <t>položka zahrnuje:
- dodání a osazení zrcadla včetně nutných zemních prací
- předepsaná povrchová úprava
- vnitrostaveništní a mimostaveništní doprava
- odrazky plastové nebo z retroreflexní fólie.</t>
  </si>
  <si>
    <t>914121</t>
  </si>
  <si>
    <t>DOPRAVNÍ ZNAČKY ZÁKLADNÍ VELIKOSTI OCELOVÉ FÓLIE TŘ 1 - DODÁVKA A MONTÁŽ</t>
  </si>
  <si>
    <t>Nové dopravní značky. Odečteno dle výkresů č. D 1.1.6.1, D 1.1.6.2, D 1.1.6.3, celkem 11 kPL. Dopravní značky retroreflexní TŘ 1._x000d_
_x000d_
- hlavní část _x000d_
- doprovodná část</t>
  </si>
  <si>
    <t>11 = 11,000000 =&gt; A _x000d_
z toho pro III/210 21: 2 ks (doprovodná část)</t>
  </si>
  <si>
    <t>položka zahrnuje:
- dodávku a montáž značek v požadovaném provedení</t>
  </si>
  <si>
    <t>915111</t>
  </si>
  <si>
    <t>VODOROVNÉ DOPRAVNÍ ZNAČENÍ BARVOU HLADKÉ - DODÁVKA A POKLÁDKA</t>
  </si>
  <si>
    <t>Čára šířky 125 mm plné: V1a (sil. III/21021), V4: přerušovaná 1,5/1,5 m V2b (sil. III/21021; šířky 250 mm přerušované 1,5/1,5 m: V2b (vyznačení okraje jízdního pásu ve směru hlavní pozemní komunikace v prostoru křižovatky.</t>
  </si>
  <si>
    <t>262,5 = 262,500000 =&gt; A _x000d_
z toho pro III/210 21: 12 m2 (doprovodná část)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</si>
  <si>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</si>
  <si>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</si>
  <si>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</si>
  <si>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Odečteno z výkresu č. C.3.2 a řezu výkres č. D. 1.5.7 - Staničení 382,10 - ostrůvek křižovatky. Odečtená délka 45 m. Kompletní dodávka a montáž._x000d_
_x000d_
- doprovodná část</t>
  </si>
  <si>
    <t>45 = 45,000000 =&gt; A</t>
  </si>
  <si>
    <t>Položka zahrnuje:
dodání a pokládku betonových obrubníků o rozměrech předepsaných zadávací dokumentací
betonové lože i boční betonovou opěrku.</t>
  </si>
  <si>
    <t>9182D</t>
  </si>
  <si>
    <t>VTOKOVÉ JÍMKY BETONOVÉ VČETNĚ DLAŽBY PROPUSTU Z TRUB DN DO 600MM</t>
  </si>
  <si>
    <t>Propustky v km 3,150, č.v. D1.1.7 Propustek 4; km 3,570, č.v. D1.1.9 Propustek 6; v km 3,920, č.v. D1.1.10 Propustek 7; v km 4,230, č.v. D1.1.11 Propustek 8._x000d_
Kompletní dodávka._x000d_
_x000d_
- hlavní část</t>
  </si>
  <si>
    <t>4 = 4,000000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</si>
  <si>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</si>
  <si>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9183D3</t>
  </si>
  <si>
    <t>PROPUSTY Z TRUB DN 600MM PLASTOVÝCH</t>
  </si>
  <si>
    <t>Kompletní provedení mimo podkladní vrstvy a obetonování. Propustky č.v. D1.1.7 Propustek 4 - dl. 10 m. č.v. D1.1.9 Propustek 6 - dl. 10 m. č.v. D1.1.10 Propustek 7 - 11 m, č.v. D 1.1.11 Propustek 8 - 10,5 m, č.v. D1.1.12 Propustek 9 - 6 m._x000d_
podkladní vrstva viz pol.č. 451523_x000d_
Obetonování viz pol. č. 899523_x000d_
_x000d_
- hlavní část</t>
  </si>
  <si>
    <t>10+10+11+10,5+6 = 47,500000 =&gt; A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</si>
  <si>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</si>
  <si>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</si>
  <si>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</si>
  <si>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Kompletní provedení mimo podkladní vrstvy a obetonování. Propustek č.v. D 1.1.8 Propustek 5 - dl. 21 m._x000d_
podkladní vrstva viz pol.č. 451523_x000d_
Obetonování viz pol. č. 899523_x000d_
_x000d_
- hlavní část</t>
  </si>
  <si>
    <t>21 = 21,000000 =&gt; A</t>
  </si>
  <si>
    <t>9185D2</t>
  </si>
  <si>
    <t>ČELA KAMENNÁ PROPUSTU Z TRUB DN DO 600MM</t>
  </si>
  <si>
    <t>Kompletní dodávka. Čela propustků : v km 3,150, č.v. D1.1.7 Propustek 4 - 1 x čelo; v km 3,570, čv. D1.1.9 Propustek 6 - 1 x čelo; v km 3,920, č.v. D1.1.10 Propustek 7 - 1 x čelo; v km 4,230, č.v D1.1.11 Propustek 8 - 1 x čelo; v km 4,259, č.v. D1.1.12 Propustek 9 - 1 x čelo._x000d_
_x000d_
- hlavní část</t>
  </si>
  <si>
    <t>5 = 5,000000 =&gt; A 5</t>
  </si>
  <si>
    <t>Položka zahrnuje:
zdivo z lomového kamen kamenná rovnanina ve tvaru, předepsaným zadávací dokumentací</t>
  </si>
  <si>
    <t>9185E2</t>
  </si>
  <si>
    <t>ČELA KAMENNÁ PROPUSTU Z TRUB DN DO 800MM</t>
  </si>
  <si>
    <t>Propustek, v km 3,341, č.v. D1.1.8 Propustek 5 - 2 x čelo. Kompletní provedení._x000d_
_x000d_
- hlavní část</t>
  </si>
  <si>
    <t>2 = 2,000000 =&gt; A</t>
  </si>
  <si>
    <t>919112</t>
  </si>
  <si>
    <t>ŘEZÁNÍ ASFALTOVÉHO KRYTU VOZOVEK TL DO 100MM</t>
  </si>
  <si>
    <t>Příčné řezy komunikace. Na začátku a konci úpravy. 2 * 6,5 m = 13 mb._x000d_
_x000d_
- hlavní část _x000d_
- doprovodná část</t>
  </si>
  <si>
    <t>2*6,5 = 13,000000 =&gt; A _x000d_
pro III/210 21: 5,5 = 5,500000 =&gt; B (doprovodná část)_x000d_
A+B = 18,500000 =&gt; C</t>
  </si>
  <si>
    <t>položka zahrnuje řezání vozovkové vrstvy v předepsané tloušťce, včetně spotřeby vody</t>
  </si>
  <si>
    <t>931325</t>
  </si>
  <si>
    <t>TĚSNĚNÍ DILATAČ SPAR ASF ZÁLIVKOU MODIFIK PRŮŘ DO 600MM2</t>
  </si>
  <si>
    <t>Zálivka modifikovaná, příčné spáry v asf. vozovce, sjezdy + příčné ukončení_x000d_
_x000d_
- hlavní část _x000d_
- doprovodná část</t>
  </si>
  <si>
    <t>výměra: 2*6,5+76 = 89,000000 =&gt; A _x000d_
pro III/210 21: 5,5 = 5,500000 =&gt; B (doprovodná část)_x000d_
pro sjezdy: 7,5 = 7,500000 =&gt; C (doprovodná část)_x000d_
A+B+C = 102,000000 =&gt; D</t>
  </si>
  <si>
    <t>položka zahrnuje dodávku a osazení předepsaného materiálu, očištění ploch spáry před úpravou, očištění okolí spáry po úpravě
nezahrnuje těsnící profil</t>
  </si>
  <si>
    <t>935211</t>
  </si>
  <si>
    <t>PŘÍKOPOVÉ ŽLABY Z BETON TVÁRNIC ŠÍŘ DO 600MM DO ŠTĚRKOPÍSKU TL 100MM</t>
  </si>
  <si>
    <t>Kompletní provedení konstrukce. Výměry odečteny z koordinačních situací? C3.1, C3.2, C3.3, C3.4 a příčných řezů. Celková výměra 1 128 m._x000d_
_x000d_
- hlavní část</t>
  </si>
  <si>
    <t>1128 = 1128,000000 =&gt; A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</si>
  <si>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</si>
  <si>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935832</t>
  </si>
  <si>
    <t>ŽLABY A RIGOLY DLÁŽDĚNÉ Z LOMOVÉHO KAMENE TL DO 250MMM DO BETONU TL 100MM</t>
  </si>
  <si>
    <t>Dláždění u propustku v km 3,341 30 na výtoku i vtoku. Ostatní propustky jen na výtoku. Kámen fr. 63/125_x000d_
_x000d_
- hlavní část</t>
  </si>
  <si>
    <t xml:space="preserve">Žlab a desky vlevo 2+922,00 - 3+150,00_x000d_
Betonové prvky (obrubníky, příkopové žlaby) jsou vyznačeny v koordinačních situacích, přesně vymezeny v podélných profilech a příčných řezech. Z těchto dokumentů je jejich poloha jasně zřejmá. _x000d_
_x000d_
Žlab a desky vlevo 3+222,00 - 3+254,30_x000d_
Žlab               vlevo 3+254,30 -  3+270,00_x000d_
Žlab a desky vlevo 3+391,20-  3+570,00_x000d_
Žlab a desky vlevo 3+570,00-  3+920,00_x000d_
Žlab                vlevo 3+920,00-  3+974,95_x000d_
Žlab a desky vlevo 3+974,95-  4+230,00_x000d_
Žlab                vlevo 4+520,00-  4+527,30_x000d_
Žlab                vlevo 4+538,35-  4+542,00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</si>
  <si>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</si>
  <si>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 xml:space="preserve">SO103.1 -  Komunikace a odvodnění</t>
  </si>
  <si>
    <t>Zakládání</t>
  </si>
  <si>
    <t>Ostatní konstrukce a práce, bourání</t>
  </si>
  <si>
    <t>014211</t>
  </si>
  <si>
    <t>POPLATKY ZA ZEMNÍK - ORNICE</t>
  </si>
  <si>
    <t>ORNICE_x000d_
- úprava svahu zářezu nad rigolem a příkopem (předpoklad 1m2/m)_x000d_
- úprava svahu násypu_x000d_
- plochy dle ACAD - součinitel pro přepočet plochy pro sklon svahu 1:1,5 je 1,2_x000d_
- do položky 18221_x000d_
_x000d_
- hlavní část</t>
  </si>
  <si>
    <t>900*1*0,1 = 90,000000 =&gt; A _x000d_
(900-330)*2*0,1 = 114,000000 =&gt; B _x000d_
Celkem: A+B = 204,000000 =&gt; C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</si>
  <si>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</si>
  <si>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</si>
  <si>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</si>
  <si>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z položky 12373_x000d_
- předpokládaná objemová hmotnost 1,8t/m3_x000d_
- položka bude čerpána pouze se souhlasem TDS _x000d_
_x000d_
- paušál</t>
  </si>
  <si>
    <t>674,2*1,8 = 1213,560000 =&gt; A</t>
  </si>
  <si>
    <t>015112</t>
  </si>
  <si>
    <t xml:space="preserve">POPLATKY ZA LIKVIDACI ODPADŮ NEKONTAMINOVANÝCH - 17 05 04  VYTĚŽENÉ ZEMINY A HORNINY -  II. TŘÍDA TĚŽITELNOSTI</t>
  </si>
  <si>
    <t>z položky 12383, 12483 a 13273_x000d_
- předpokládaná objemová hmotnost zeminy výkopku 1,8t/m3_x000d_
_x000d_
- paušál</t>
  </si>
  <si>
    <t>(972,455+270,262+162,2)*1,8 = 2528,850600 =&gt; A _x000d_
odpočet - zemina použitá na stavbě_x000d_
položka 171103_x000d_
-145,6*1,8 = -262,080000 =&gt; B _x000d_
položka 17310_x000d_
-164,94*1,8 = -296,892000 =&gt; C _x000d_
položka 17421_x000d_
-90*1,8 = -162,000000 =&gt; D _x000d_
Celkem: A+B+C+D = 1807,878600 =&gt; E</t>
  </si>
  <si>
    <t xml:space="preserve">z položky 11322_x000d_
nestmelené podkladní vrstvy  stávající vozovky_x000d_
- předpokládaná objemová hmotnost 1,8t/m3_x000d_
_x000d_
- paušál</t>
  </si>
  <si>
    <t>2026,53*1,8 = 3647,754000 =&gt; A</t>
  </si>
  <si>
    <t xml:space="preserve">- kácení křovin a stromů, včetně veškeré manipulace, odvozu a likvidace (zahrnuje všechny související práce a kompletní provedení)_x000d_
- jedná se o kácení souvislých ploch náletů a křovin, včetně případných vzrostlých stromů  _x000d_
- včetně likvidace a odvozu_x000d_
- dřevní hmota bude převzata vlastníkem pozemku, popř. bude odkoupena zhotovitelem stavby_x000d_
_x000d_
plocha dle ACAD_x000d_
svah zářezu - předpoklad 1m2/m (25% celkové plochy)_x000d_
svahy násypu - předpoklad 3m2/m (50% celkové plochy)_x000d_
_x000d_
- hlavní část</t>
  </si>
  <si>
    <t>900*1*0,25 = 225,000000 =&gt; A _x000d_
900*3*0,5 = 1350,000000 =&gt; B _x000d_
plochy PUPFL (odečteno)_x000d_
-1385 = -1385,000000 =&gt; C _x000d_
Celkem: A+B+C = 190,000000 =&gt; D</t>
  </si>
  <si>
    <t>odstranění křovin a stromů do průměru 100 mmdoprava dřevin bez ohledu na vzdálenostspálení na hromadách nebo štěpkování</t>
  </si>
  <si>
    <t xml:space="preserve">plocha PUPFL:_x000d_
- kácení křovin a stromů, včetně veškeré manipulace, odvozu a likvidace (zahrnuje všechny související práce a kompletní provedení)_x000d_
- jedná se o kácení souvislých ploch náletů a křovin, včetně kácení vzrostlých dřevin všech průměrů  _x000d_
- včetně odstranění kořenů a případně pařezů_x000d_
- včetně likvidace a odvozu_x000d_
- dřevní hmota bude převzata vlastníkem pozemku, popř. bude odkoupena zhotovitelem stavby_x000d_
_x000d_
plocha dle ACAD_x000d_
svah zářezu - předpoklad 1m2/m (25% celkové plochy)_x000d_
svahy násypu - předpoklad 3m2/m (50% celkové plochy)_x000d_
_x000d_
- hlavní část</t>
  </si>
  <si>
    <t>500*1*0,25 = 125,000000 =&gt; A _x000d_
(200+180+460)*3*0,5 = 1260,000000 =&gt; B _x000d_
Celkem: A+B = 1385,000000 =&gt; C</t>
  </si>
  <si>
    <t>odstranění stromů jehličnatých a listnatých_x000d_
- kácení stromů, včetně veškeré manipulace, odvozu a uložení na předepsané místo (zahrnuje všechny související práce a kompletní provedení)_x000d_
- včetně odstranění pařezů, odvozu a likvidace _x000d_
- dřevní hmota bude odkoupena zhotovitelem stavby_x000d_
- dřevní hmota bude převzata vlastníkem pozemku, popř. bude odkoupena zhotovitelem stavby_x000d_
_x000d_
- hlavní část</t>
  </si>
  <si>
    <t>7+9 = 16,000000 =&gt; A</t>
  </si>
  <si>
    <t>Kácení stromů se měří v [ks] poražených stromů (průměr stromů se měří ve výšce 1,3m nad terénem) a zahrnuje zejména:
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
- vytrhání nebo vykopání pařezů- veškeré zemní práce spojené s odstraněním pařezů- dopravu a uložení pařezů, případně další práce s nimi dle pokynů zadávací dokumentace- zásyp jam po pařezech</t>
  </si>
  <si>
    <t>plocha PUPFL - odstranění stromů na PUPFL jehličnatých a listnatých:_x000d_
- kácení stromů, včetně veškeré manipulace, odvozu a uložení na předepsané místo (zahrnuje všechny související práce a kompletní provedení)_x000d_
- včetně odstranění pařezů, odvozu a likvidace větví a pařezů _x000d_
- včetně odstranění kořenů a případně pařezů_x000d_
- dřevní hmota bude převzata vlastníkem pozemku, popř. bude odkoupena zhotovitelem stavby_x000d_
_x000d_
- hlavní část</t>
  </si>
  <si>
    <t>4+9 = 13,000000 =&gt; A</t>
  </si>
  <si>
    <t>11202</t>
  </si>
  <si>
    <t>KÁCENÍ STROMŮ D KMENE DO 0,9M S ODSTRANĚNÍM PAŘEZŮ</t>
  </si>
  <si>
    <t xml:space="preserve">odstranění stromů jehličnatých a listnatých_x000d_
- kácení stromů, včetně veškeré manipulace, odvozu a uložení na předepsané místo _x000d_
(zahrnuje všechny související práce a kompletní provedení) _x000d_
- včetně odstranění pařezů, odvozu a likvidace  _x000d_
- dřevní hmota bude převzata vlastníkem pozemku, popř. bude odkoupena zhotovitelem stavby_x000d_
_x000d_
- hlavní část</t>
  </si>
  <si>
    <t>6+11 = 17,000000 =&gt; A</t>
  </si>
  <si>
    <t>9+12 = 21,000000 =&gt; A</t>
  </si>
  <si>
    <t>1+22 = 23,000000 =&gt; A</t>
  </si>
  <si>
    <t>34+15 = 49,000000 =&gt; A</t>
  </si>
  <si>
    <t>- odstranění podkladů zpevněných ploch z kameniva nestmeleného_x000d_
- konstrukce stávající vozovky - výkop pro novou vozovku_x000d_
- předpoklad 300 mm_x000d_
- včetně naložení, odvozu a uložení na skládce_x000d_
- poplatek za uložení na skládce v položce 015112.2_x000d_
_x000d_
- hlavní část</t>
  </si>
  <si>
    <t>plocha dle ACAD_x000d_
5874*1,15*0,3 = 2026,530000 =&gt; A</t>
  </si>
  <si>
    <t>kryt stávající vozovky - výkop pro novou vozovku:_x000d_
- předpoklad 100 mm_x000d_
- uložení na deponii (odkup zhotovitelem stavby)_x000d_
- částečné využití materiálu do položky 56960 (28,2 m3) a 56962 (88,225 m3) - zpevněná krajnice_x000d_
- nevyužitá část vyfrézovaného materiálu bude odkoupena zhotovitelem stavby na základě uzavřené kupní smlouvy (475,775 m3)_x000d_
_x000d_
podklad stávající vozovky: _x000d_
- odstranění podkladu zpevněných ploch s asfaltovým pojivem_x000d_
- konstrukce stávající vozovky - výkop pro novou vozovku_x000d_
- předpoklad 80 mm_x000d_
- včetně naložení, odvozu a uložení na skládce_x000d_
- vyfrézovaný materiál bude odkoupen zhotovitelem stavby na základě uzavřené kupní smlouvy (493,416 m3)_x000d_
_x000d_
- hlavní část _x000d_
- doprovodná část</t>
  </si>
  <si>
    <t>plocha dle ACAD_x000d_
kryt stávající vozoky: _x000d_
5874*0,1 = 587,400000 =&gt; A (hlavní část)_x000d_
napojení na silniční komunikaci III/21025 _x000d_
120*0,04 = 4,800000 =&gt; B (doprovodná část)_x000d_
podklad stávající vozovky: _x000d_
5874*1,05*0,08 = 493,416000 =&gt; C (hlavní část)_x000d_
A+B+C = 1085,616000 =&gt; D</t>
  </si>
  <si>
    <t>12373</t>
  </si>
  <si>
    <t>ODKOP PRO SPOD STAVBU SILNIC A ŽELEZNIC TŘ. I</t>
  </si>
  <si>
    <t>- výměna aktivní zóny zemního tělesa silniční komunikace_x000d_
v tl. 500 mm _x000d_
- předpokládaný rozsah výměny aktivní zóny zemní pláně je 20% z plochy zemní pláně nové vozovky_x000d_
- včetně naložení, odvozu a uložení na skládce_x000d_
- poplatek za uložení na skládce v položce 015111_x000d_
_x000d_
Rozsah výměny aktivní zóny musí být schválen projektantem a zástupcem TDS_x000d_
- položka bude čerpána pouze se souhlasem TDS _x000d_
_x000d_
- hlavní část</t>
  </si>
  <si>
    <t>20 % z plochy zemní pláně nové vozovky_x000d_
6742*0,2*0,5 = 674,200000 =&gt; A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</si>
  <si>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</si>
  <si>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12383</t>
  </si>
  <si>
    <t>ODKOP PRO SPOD STAVBU SILNIC A ŽELEZNIC TŘ. II</t>
  </si>
  <si>
    <t>odkop pro rozšíření svahu a zpevnění břehů potoka _x000d_
- vhodnou část zeminy výkopku uložit na meziskládce a použít na stavbě _x000d_
- přebytek odvést a uložit na na skládku _x000d_
- předpoklad 50% výkopu_x000d_
_x000d_
výkop pro pravostranný příkop_x000d_
- včetně naložení, odvozu a uložení na skládce_x000d_
- poplatek za uložení na skládce v položce 015112.1_x000d_
_x000d_
- hlavní část</t>
  </si>
  <si>
    <t>začátek a konec nábřežní zdi SO 203.1 a SO 203.2_x000d_
(9+12)*(5,2+4,8)/2*0,5 = 52,500000 =&gt; A _x000d_
začátek a konec nábřežní zdi SO 203.3_x000d_
(10+10)*(5,05+5,15)/2*0,5 = 51,000000 =&gt; B _x000d_
začátek a konec nábřežní zdi SO 203.5_x000d_
(25+8)*(6,1+6,8)/2*0,5 = 106,425000 =&gt; C _x000d_
začátek a konec nábřežní zdi SO 203.6_x000d_
(8+8)*(4,2+4,4)/2*0,5 = 34,400000 =&gt; D _x000d_
začátek a konec nábřežní zdi SO 203.7_x000d_
(4+10)*(5,2+4,8)/2*0,5 = 35,000000 =&gt; E _x000d_
rozšíření násypu km 45,180 - 45,210_x000d_
30*(4,5+5,4)/2*0,5 = 74,250000 =&gt; F _x000d_
rozšíření násypu km 45,230 - 45,290_x000d_
60*(4,4+4,3+4,5)/3*0,5 = 132,000000 =&gt; G _x000d_
začátek a konec nábřežní zdi SO 203.8_x000d_
(8+8)*(6,6*7,2)/2*0,5 = 190,080000 =&gt; H _x000d_
výkop pro pravostranný příkop_x000d_
Mezisoučet: A+B+C+D+E+F+G+H = 675,655000 =&gt; I _x000d_
(117+91+85+104+112+75+125+16+67+56)*0,35 = 296,800000 =&gt; J _x000d_
Celkem: A+B+C+D+E+F+G+H+J = 972,455000 =&gt; K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</si>
  <si>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</si>
  <si>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12483</t>
  </si>
  <si>
    <t>VYKOPÁVKY PRO KORYTA VODOTEČÍ TŘ. II</t>
  </si>
  <si>
    <t xml:space="preserve">- odvoz na trvalou skládku_x000d_
- zatřídění vybouraných materiálů a zeminy včetně posouzení vhodnosti pro další použití na stavbě bude zajištěno geotechnickým dozorem stavby_x000d_
_x000d_
- odkop pro rozšíření svahu a zpevnění břehů potoka  _x000d_
-  odvést na trvalou skládku_x000d_
-  předpoklad 20% výkopu_x000d_
- včetně naložení, odvozu a uložení na skládce_x000d_
- poplatek za uložení na skládce v položce 015112.1_x000d_
_x000d_
- hlavní část</t>
  </si>
  <si>
    <t>začátek a konec nábřežní zdi SO 203.1 a SO 203.2_x000d_
(9+12)*(5,2+4,8)/2*0,2 = 21,000000 =&gt; A _x000d_
začátek a konec nábřežní zdi SO 203.3_x000d_
(10+10)*(5,05+5,15)/2*0,2 = 20,400000 =&gt; B _x000d_
začátek a konec nábřežní zdi SO 203.5_x000d_
(25+8)*(6,1+6,8)/2*0,2 = 42,570000 =&gt; C _x000d_
začátek a konec nábřežní zdi SO 203.6_x000d_
(8+8)*(4,2+4,4)/2*0,2 = 13,760000 =&gt; D _x000d_
začátek a konec nábřežní zdi SO 203.7_x000d_
(4+10)*(5,2+4,8)/2*0,2 = 14,000000 =&gt; E _x000d_
rozšíření násypu km 45,180 - 45,210_x000d_
30*(4,5+5,4)/2*0,2 = 29,700000 =&gt; F _x000d_
rozšíření násypu km 45,230 - 45,290_x000d_
60*(4,4+4,3+4,5)/3*0,2 = 52,800000 =&gt; G _x000d_
začátek a konec nábřežní zdi SO 203.8_x000d_
(8+8)*(6,6*7,2)/2*0,2 = 76,032000 =&gt; H _x000d_
Celkem: A+B+C+D+E+F+G+H = 270,262000 =&gt; I</t>
  </si>
  <si>
    <t>12493</t>
  </si>
  <si>
    <t>VYKOPÁVKY PRO KORYTA VODOTEČÍ TŘ. III</t>
  </si>
  <si>
    <t>Těžení a přemístění jednotlivých balvanů velikosti přes 0,5 m z horniny tř. 6 a 7 (využití materiálu v rámci stavby)_x000d_
- třídění lomového kamene _x000d_
- zatřídění vybouraných materiálů a zeminy včetně posouzení vhodnosti pro další použití na stavbě bude zajištěno geotechnickým dozorem stavby_x000d_
_x000d_
- odkop pro rozšíření svahu a zpevnění břehů potoka a přemístění velkých kamenů v korytě potoka _x000d_
- velké kameny ponechat na místě stavby a vhodných kameny separované z výkopu odvést na meziskládku pro zpětné použití na stavbě na kamenný zához _x000d_
- předpoklad 30% výkopku_x000d_
- využití do položky 46251.2_x000d_
_x000d_
- hlavní část</t>
  </si>
  <si>
    <t>začátek a konec nábřežní zdi SO 203.1 a SO 203.2_x000d_
(9+12)*(5,2+4,8)/2*0,3 = 31,500000 =&gt; A _x000d_
začátek a konec nábřežní zdi SO 203.3_x000d_
(10+10)*(5,05+5,15)/2*0,3 = 30,600000 =&gt; B _x000d_
začátek a konec nábřežní zdi SO 203.5_x000d_
(25+8)*(6,1+6,8)/2*0,3 = 63,855000 =&gt; C _x000d_
začátek a konec nábřežní zdi SO 203.6_x000d_
(8+8)*(4,2+4,4)/2*0,3 = 20,640000 =&gt; D _x000d_
začátek a konec nábřežní zdi SO 203.7_x000d_
(4+10)*(5,2+4,8)/2*0,3 = 21,000000 =&gt; E _x000d_
rozšíření násypu km 45,180 - 45,210_x000d_
30*(4,5+5,4)/2*0,3 = 44,550000 =&gt; F _x000d_
rozšíření násypu km 45,230 - 45,290_x000d_
60*(4,4+4,3+4,5)/3*0,3 = 79,200000 =&gt; G _x000d_
začátek a konec nábřežní zdi SO 203.8_x000d_
(8+8)*(6,6*7,2)/2*0,3 = 114,048000 =&gt; H _x000d_
Celkem: A+B+C+D+E+F+G+H = 405,393000 =&gt; I</t>
  </si>
  <si>
    <t>12573</t>
  </si>
  <si>
    <t>VYKOPÁVKY ZE ZEMNÍKŮ A SKLÁDEK TŘ. I</t>
  </si>
  <si>
    <t>ORNICE_x000d_
- úprava svahu zářezu nad rigolem a příkopem (předpoklad 1m2/m)_x000d_
- úprava svahu násypu_x000d_
- plochy dle ACAD - součinitel pro přepočet plochy pro sklon svahu 1:1,5 je 1,2_x000d_
_x000d_
- hlavní část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</si>
  <si>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
- práce spojené s otvírkou zemníku</t>
  </si>
  <si>
    <t>13273</t>
  </si>
  <si>
    <t>HLOUBENÍ RÝH ŠÍŘ DO 2M PAŽ I NEPAŽ TŘ. I</t>
  </si>
  <si>
    <t>- výkop pro podélnou drenáž_x000d_
- včetně naložení, odvozu a uložení na skládce_x000d_
- poplatek za uložení na skládce v položce 015112.1_x000d_
_x000d_
- hlavní část</t>
  </si>
  <si>
    <t>(117+92+85+106+114+127+66+65+39)*0,4*0,5 = 162,200000 =&gt; A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</si>
  <si>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</si>
  <si>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171103</t>
  </si>
  <si>
    <t>ULOŽENÍ SYPANINY DO NÁSYPŮ SE ZHUTNĚNÍM DO 100% PS</t>
  </si>
  <si>
    <t>rozšíření zemního tělesa (násypu) zemního tělesa silniční komunikace_x000d_
- použita vhodná část zeminy výkopku z položky 12383_x000d_
_x000d_
- hlavní část</t>
  </si>
  <si>
    <t>začátek a konec nábřežní zdi SO 203.1 a SO 203.2_x000d_
(9+12)*0,4 = 8,400000 =&gt; A _x000d_
začátek a konec nábřežní zdi SO 203.3_x000d_
(10+10)*0,4 = 8,000000 =&gt; B _x000d_
začátek a konec nábřežní zdi SO 203.5_x000d_
(25+8)*0,8 = 26,400000 =&gt; C _x000d_
začátek a konec nábřežní zdi SO 203.6_x000d_
(8+8)*0,4 = 6,400000 =&gt; D _x000d_
začátek a konec nábřežní zdi SO 203.7_x000d_
(4+10)*0,4 = 5,600000 =&gt; E _x000d_
rozšíření násypu km 45,180 - 45,210_x000d_
30*0,6 = 18,000000 =&gt; F _x000d_
rozšíření násypu km 45,230 - 45,290_x000d_
60*0,6 = 36,000000 =&gt; G _x000d_
začátek a konec nábřežní zdi SO 203.8_x000d_
(8+8)*0,8 = 12,800000 =&gt; H _x000d_
rozšíření násypu km 45,410 - 45,440_x000d_
30*0,8 = 24,000000 =&gt; I _x000d_
Celkem: A+B+C+D+E+F+G+H+I = 145,600000 =&gt; J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</si>
  <si>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</si>
  <si>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z položky 12373, 12383, 12483 a 13273_x000d_
_x000d_
- hlavní část</t>
  </si>
  <si>
    <t>674,2+972,455+270,262+162,2 = 2079,117000 =&gt; A</t>
  </si>
  <si>
    <t xml:space="preserve">položka zahrnuje:
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</si>
  <si>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- zásyp po vrstvách 250 mm zhutněným na Id=0,90, PS=100% (ČSN 736133) nenamrzavým materiálem – nesoudržnou zeminou (štěrkodrtí ŠD 0-63 mm)_x000d_
_x000d_
- výměna aktivní zony zemního tělesa silniční komunikace_x000d_
v tl. 500 mm _x000d_
- pro výměnu podloží v aktivní zóně bude použita zemina vhodná do aktivní zóny dle ČSN 73 6133 _x000d_
- použita bude štěrkodrť ŠD 0/63 mm_x000d_
- hutnění bude provedeno v souladu s ČSN 72 1006 na ID=0,9; D=100% PS po vrstvách max. tl. 0,3 m _x000d_
- předpokládaný rozsah výměny aktivní zony zemní pláně je 20% z plochy zemní pláně nové vozovky_x000d_
_x000d_
Rozsah výměny aktivní zóny musí být schválen projektantem a zástupcem TDI_x000d_
- položka bude čerpána pouze se souhlasem TDS _x000d_
_x000d_
- hlavní část</t>
  </si>
  <si>
    <t xml:space="preserve">položka zahrnuje:
- kompletní provedení zemní konstrukce (násypového tělesa včetně aktivní zóny)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</si>
  <si>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</si>
  <si>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</si>
  <si>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- použita bude vhodná část výkopku uložená na mezideponii_x000d_
- posouzení vhodnosti pro další použití na stavbě bude zajištěno geotechnickým dozorem stavby_x000d_
_x000d_
- zemní krajnice v místě rozšíření silniční komunikace_x000d_
- použita vhodná část zeminy výkopku (položka 12383)_x000d_
_x000d_
- hlavní část</t>
  </si>
  <si>
    <t>levá krajnice_x000d_
(55+78,6+28+25+7+8+59+44)*0,4 = 121,840000 =&gt; A _x000d_
pravá krajnice_x000d_
862*0,05 = 43,100000 =&gt; B _x000d_
Celkem: A+B = 164,940000 =&gt; C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</si>
  <si>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svahování, hutnění a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</si>
  <si>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</si>
  <si>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</si>
  <si>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- použita bude vhodná část výkopku uložená na mezideponii_x000d_
- posouzení vhodnosti pro další použití na stavbě bude zajištěno geotechnickým dozorem stavby_x000d_
_x000d_
- úprava svahu zářezu nad rigolem a příkopem (předpoklad 0,1m3 /m)_x000d_
- použita vhodná část zeminy výkopku (položka 12383)_x000d_
_x000d_
- hlavní část</t>
  </si>
  <si>
    <t>900*0,1 = 90,000000 =&gt; A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</si>
  <si>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</si>
  <si>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</si>
  <si>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</si>
  <si>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- úprava zemní pláně pod novou konstrukcí vozovky_x000d_
_x000d_
- hlavní část</t>
  </si>
  <si>
    <t>ploch dle ACAD_x000d_
6742*1,05 = 7079,100000 =&gt; A</t>
  </si>
  <si>
    <t>položka zahrnuje úpravu pláně včetně vyrovnání výškových rozdílů. Míru zhutnění určuje projekt.</t>
  </si>
  <si>
    <t>18214</t>
  </si>
  <si>
    <t>ÚPRAVA POVRCHŮ SROVNÁNÍM ÚZEMÍ V TL DO 0,25M</t>
  </si>
  <si>
    <t>- úprava povrchů srovnáním území v tl. do 0,25 m_x000d_
_x000d_
- úprava svahu zářezu nad rigolem a příkopem (předpoklad 1m2/m)_x000d_
- úprava svahu násypu_x000d_
- plochy dle ACAD - součinitel pro přepočet plochy pro sklon svahu 1:1,5 je 1,2_x000d_
_x000d_
- hlavní část</t>
  </si>
  <si>
    <t>900*1 = 900,000000 =&gt; A _x000d_
(900-330)*2 = 1140,000000 =&gt; B _x000d_
Celkem: A+B = 2040,000000 =&gt; C</t>
  </si>
  <si>
    <t>- rozprostření ornice ve svahu sklonu přes 1:5 při souvislé ploše do 500 m2, tl. vrstvy do 100 mm_x000d_
_x000d_
- úprava svahu zářezu nad rigolem a příkopem (předpoklad 1m2/m)_x000d_
- úprava svahu násypu_x000d_
- plochy dle ACAD - součinitel pro přepočet plochy pro sklon svahu 1:1,5 je 1,2_x000d_
- ornice z položky 12537, poplatek za nákup ornice z položky 014211_x000d_
_x000d_
- hlavní část</t>
  </si>
  <si>
    <t>položka zahrnuje:
nutné přemístění ornice z dočasných skládek vzdálených do 50mrozprostření ornice v předepsané tloušťce ve svahu přes 1:
5</t>
  </si>
  <si>
    <t>- úprava svahu zářezu nad rigolem a příkopem (předpoklad 1m2/m)_x000d_
- úprava svahu násypu_x000d_
- plochy dle ACAD - součinitel pro přepočet plochy pro sklon svahu 1:1,5 je 1,2_x000d_
_x000d_
- hlavní část</t>
  </si>
  <si>
    <t>2 - Zakládání</t>
  </si>
  <si>
    <t>21197</t>
  </si>
  <si>
    <t>OPLÁŠTĚNÍ ODVODŇOVACÍCH ŽEBER Z GEOTEXTILIE</t>
  </si>
  <si>
    <t>podélná drenáž_x000d_
- filtrační getotextilie 200 g/m2 (VL1 51-01)_x000d_
_x000d_
- hlavní část</t>
  </si>
  <si>
    <t>(117+92+85+106+114+127+66+65+39)*2 = 1622,000000 =&gt; A</t>
  </si>
  <si>
    <t>položka zahrnuje dodávku předepsané geotextilie, mimostaveništní a vnitrostaveništní dopravu a její uložení včetně potřebných přesahů (nezapočítávají se do výměry)</t>
  </si>
  <si>
    <t>212636</t>
  </si>
  <si>
    <t>TRATIVODY KOMPL Z TRUB Z PLAST HM DN DO 150MM, RÝHA TŘ II</t>
  </si>
  <si>
    <t>podélná drenáž_x000d_
- drenážní potrubí PEHD DN150 mm s neperforovaným dnem_x000d_
- zasyp tříděnou štěrkodrtí ŠD 8/32 mm _x000d_
_x000d_
- hlavní část</t>
  </si>
  <si>
    <t>117+92+85+106+114+127+66+65+39 = 811,000000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</si>
  <si>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</si>
  <si>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>289973</t>
  </si>
  <si>
    <t>OPLÁŠTĚNÍ (ZPEVNĚNÍ) Z GEOSÍTÍ A GEOROHOŽÍ</t>
  </si>
  <si>
    <t>- biodegradační kokosová síť (rohož) pro zpevnění svahů 400g/m²_x000d_
- úprava svahu zářezu nad rigolem a příkopem (předpoklad 1m2/m)_x000d_
_x000d_
- hlavní část</t>
  </si>
  <si>
    <t>900*1 = 900,000000 =&gt; A</t>
  </si>
  <si>
    <t>Položka zahrnuje:
- dodávku předepsané geosítě nebi georohože- úpravu, očištění a ochranu podkladu- přichycení k podkladu, případně zatížení- úpravy spojů a zajištění okrajů- úpravy pro odvodnění- nutné přesahy- mimostaveništní a vnitrostaveništní dopravu</t>
  </si>
  <si>
    <t>46251</t>
  </si>
  <si>
    <t>ZÁHOZ Z LOMOVÉHO KAMENE</t>
  </si>
  <si>
    <t>- zpevnění paty násypu na břehu potoka (kamenný zához)_x000d_
- včetně nákupu, dovozu a dodání lomového kamene _x000d_
_x000d_
- hlavní část</t>
  </si>
  <si>
    <t>začátek a konec nábřežní zdi SO 203.1 a SO 203.2_x000d_
(9+12)*(5,7+5,9)/2 = 121,800000 =&gt; A _x000d_
začátek a konec nábřežní zdi SO 203.3_x000d_
(10+10)*(6,1+6,3)/2 = 124,000000 =&gt; B _x000d_
začátek a konec nábřežní zdi SO 203.5_x000d_
(25+8)*(6,1+6,2)/2 = 202,950000 =&gt; C _x000d_
začátek a konec nábřežní zdi SO 203.6_x000d_
(8+8)*(4,8+4,9)/2 = 77,600000 =&gt; D _x000d_
začátek a konec nábřežní zdi SO 203.7_x000d_
(4+10)*(5,5+5,7)/2 = 78,400000 =&gt; E _x000d_
rozšíření násypu km 45,180 - 45,210_x000d_
30*(6+5,6)/2 = 174,000000 =&gt; F _x000d_
rozšíření násypu km 45,230 - 45,290_x000d_
60*(4+4,4+5)/3 = 268,000000 =&gt; G _x000d_
začátek a konec nábřežní zdi SO 203.8_x000d_
(8+8)*(6,3*6,2)/2 = 312,480000 =&gt; H _x000d_
Mezisoučet: A+B+C+D+E+F+G+H = 1359,230000 =&gt; I _x000d_
odpočet - zpětné použití vhodné části kamenů z výkopku_x000d_
-405,393 = -405,393000 =&gt; J _x000d_
Celkem: A+B+C+D+E+F+G+H+J = 953,837000 =&gt; K</t>
  </si>
  <si>
    <t>položka zahrnuje:
- dodávku a zához lomového kamene předepsané frakce včetně mimostaveništní a vnitrostaveništní dopravynení-li v zadávací dokumentaci uvedeno jinak, jedná se o nakupovaný materiál</t>
  </si>
  <si>
    <t>ZÁHOZ Z LOMOVÉHO KAMENE_x000d_
- vhodný kámen separovaný z výkopu_x000d_
- posouzení vhodnosti pro další použití na stavbě bude zajištěno geotechnickým dozorem stavby_x000d_
_x000d_
- zpevnění paty násypu na břehu potoka (kamenný zához)_x000d_
- kameny vhodné na zához separované z výkopu ponechané na místě a uložené na meziskládce (z položky 12493)_x000d_
_x000d_
- hlavní část</t>
  </si>
  <si>
    <t>zpětné použití vhodné části kamenů z výkopku_x000d_
405,393 = 405,393000 =&gt; A</t>
  </si>
  <si>
    <t>položka zahrnuje:_x000d_
- dodávku a zához lomového kamene předepsané frakce včetně mimostaveništní a vnitrostaveništní dopravy_x000d_
není-li v zadávací dokumentaci uvedeno jinak, jedná se o nakupovaný materiál</t>
  </si>
  <si>
    <t>VOZOVKOVÉ VRSTVY Z MECHANICKY ZPEVNĚNÉHO KAMENIVA TL. DO 150MM</t>
  </si>
  <si>
    <t xml:space="preserve">nová konstrukce vozovky_x000d_
MZK 0/32 mm GC, mechanicky zpevněné kamenivo  _x000d_
ČSN EN 13285 (ČSN 73 6126-1)_x000d_
_x000d_
- hlavní část</t>
  </si>
  <si>
    <t>plocha dle ACAD_x000d_
6244 = 6244,000000 =&gt; A</t>
  </si>
  <si>
    <t>- dodání kameniva předepsané kvality a zrnitosti- rozprostření a zhutnění vrstvy v předepsané tloušťce- zřízení vrstvy bez rozlišení šířky, pokládání vrstvy po etapách- nezahrnuje postřiky, nátěry</t>
  </si>
  <si>
    <t>VOZOVKOVÉ VRSTVY ZE ŠTĚRKODRTI TL. DO 200MM</t>
  </si>
  <si>
    <t xml:space="preserve">nová konstrukce vozovky_x000d_
ŠD 0/63 mm Ge, (štěrkodrť)               _x000d_
ČSN EN 13285 (ČSN 73 6126-1)_x000d_
_x000d_
- hlavní část</t>
  </si>
  <si>
    <t>plocha dle ACAD_x000d_
6742 = 6742,000000 =&gt; A</t>
  </si>
  <si>
    <t>56960</t>
  </si>
  <si>
    <t>ZPEVNĚNÍ KRAJNIC Z RECYKLOVANÉHO MATERIÁLU</t>
  </si>
  <si>
    <t>- zpevnění sjezdů na lesní cesty z recyklovaného materiálu tl.200 mm_x000d_
- sjezdy na lesní cesty_x000d_
- použit bude materiál z položky 11372_x000d_
_x000d_
- doprovodná část</t>
  </si>
  <si>
    <t>sjezd na lesní cestu km 44,608_x000d_
8*3*0,2 = 4,800000 =&gt; A _x000d_
sjezd na lesní cestu km 45,101_x000d_
10*3*0,2 = 6,000000 =&gt; B _x000d_
sjezd k objektu km 45,265_x000d_
9*3*0,2 = 5,400000 =&gt; C _x000d_
sjezd k objektu km 45,340_x000d_
8*3*0,2 = 4,800000 =&gt; D _x000d_
sjezd k objektu km 45,550_x000d_
12*3*0,2 = 7,200000 =&gt; E _x000d_
Celkem: A+B+C+D+E = 28,200000 =&gt; F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</si>
  <si>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</si>
  <si>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56962</t>
  </si>
  <si>
    <t>ZPEVNĚNÍ KRAJNIC Z RECYKLOVANÉHO MATERIÁLU TL DO 100MM</t>
  </si>
  <si>
    <t>- krajnice podél příkopu_x000d_
- krajnice na násypové straně - podél svodidla (0,50 m)_x000d_
- použit bude materiál z položky 11372_x000d_
_x000d_
- hlavní část</t>
  </si>
  <si>
    <t>krajnice podél příkopu_x000d_
(900-37)*0,75 = 647,250000 =&gt; A _x000d_
krajnice na násypové straně - svodidlo_x000d_
(298+172)*0,5 = 235,000000 =&gt; B _x000d_
Celkem: A+B = 882,250000 =&gt; C</t>
  </si>
  <si>
    <t>- dodání recyklátu v požadované kvalitě_x000d_
- očištění podkladu_x000d_
- uložení recyklátu dle předepsaného technologického předpisu, zhutnění vrstvy v předepsané tloušťce_x000d_
- zřízení vrstvy bez rozlišení šířky, pokládání vrstvy po etapách, včetně pracovních spar a spojů_x000d_
- úpravu napojení, ukončení _x000d_
- nezahrnuje postřiky, nátěry</t>
  </si>
  <si>
    <t xml:space="preserve">PI - C infiltrační postřik kationaktivní asfaltovou emulzí v množství 0,60 kg/m2 zbytkového asfaltu               _x000d_
ČSN 73 6129 (11.2008)_x000d_
_x000d_
- hlavní část _x000d_
- doprovodná část</t>
  </si>
  <si>
    <t>plocha dle ACAD_x000d_
6027 = 6027,000000 =&gt; A _x000d_
z toho pro napojení III/210 25: 120 m2 (doprovodná část)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</si>
  <si>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</si>
  <si>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572214</t>
  </si>
  <si>
    <t>SPOJOVACÍ POSTŘIK Z MODIFIK EMULZE DO 0,5KG/M2</t>
  </si>
  <si>
    <t xml:space="preserve">PS - CP spojovací postřik modifikovanou kationaktivní asfaltovou emulzí v množství 0,25 kg/m2 zbytkového asfaltu           _x000d_
ČSN 73 6129 (11.2008)_x000d_
_x000d_
- hlavní část _x000d_
- doprovodná část</t>
  </si>
  <si>
    <t>plocha dle ACAD_x000d_
6030 = 6030,000000 =&gt; A _x000d_
z toho pro napojení III/210 25: 120 m2 (doprovodná část)</t>
  </si>
  <si>
    <t xml:space="preserve">nová konstrukce vozovky_x000d_
ACO 11+ asfaltový beton obrusné vrstvy 50/70  _x000d_
ČSN EN 13108-1 (ČSN 73 6121)_x000d_
_x000d_
- hlavní část _x000d_
- doprovodná část</t>
  </si>
  <si>
    <t>plocha dle ACAD_x000d_
5910 = 5910,000000 =&gt; A _x000d_
napojení na silniční komunikaci III/210 25 _x000d_
120 = 120,000000 =&gt; B (doprovodná část)_x000d_
Celkem: A+B = 6030,000000 =&gt; C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</si>
  <si>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</si>
  <si>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 xml:space="preserve">nová konstrukce vozovky_x000d_
- ACP 16+  asfaltový beton pro podkladní vrstvy 50/70 ČSN EN 13108-1 (ČSN 73 6121)_x000d_
_x000d_
- hlavní část _x000d_
- doprovodná část</t>
  </si>
  <si>
    <t>58920</t>
  </si>
  <si>
    <t>VÝPLŇ SPAR MODIFIKOVANÝM ASFALTEM</t>
  </si>
  <si>
    <t>- utěsnění dilatačních spár zálivkou za studena v cementobetonovém nebo živičném krytu včetně adhezního nátěru, pro komůrky šířky 20 mm, hloubky 40 mm_x000d_
- těsnění spáry podél říms opěrných zdí (dle VL 403.42)_x000d_
_x000d_
- hlavní část</t>
  </si>
  <si>
    <t>66+30+60+42+42+24+36+30 = 330,000000 =&gt; A</t>
  </si>
  <si>
    <t>položka zahrnuje:
- dodávku předepsaného materiálu- vyčištění a výplň spar tímto materiálem</t>
  </si>
  <si>
    <t>58950</t>
  </si>
  <si>
    <t>VÝPLŇ SPAR PRYŽOVOU VLOŽKOU</t>
  </si>
  <si>
    <t>- utěsnění dilatačních spár v cementobetonovém nebo živičném krytu těsnicím profilem pod zálivkou, pro komůrky šířky 20 mm, hloubky 40 mm_x000d_
- těsnění spáry podél říms opěrných zdí (dle VL 403.42)_x000d_
_x000d_
- hlavní část</t>
  </si>
  <si>
    <t>330 = 330,000000 =&gt; A</t>
  </si>
  <si>
    <t>9 - Ostatní konstrukce a práce, bourání</t>
  </si>
  <si>
    <t>9113A1</t>
  </si>
  <si>
    <t>SVODIDLO OCEL SILNIČ JEDNOSTR, ÚROVEŇ ZADRŽ N1, N2 - DODÁVKA A MONTÁŽ</t>
  </si>
  <si>
    <t xml:space="preserve">Silniční svodidlo s osazením sloupků zaberaněním ocelové úroveň zádržnosti N2 vzdálenosti sloupků přes 2 do 4 m  jednostranné a  náběh jednostranný, délky do 4 m_x000d_
_x000d_
- hlavní část</t>
  </si>
  <si>
    <t>celková délka svodiddel_x000d_
248+152+56+200+36+108 = 800,000000 =&gt; A _x000d_
odečet - přechodové úseky na začátku a konci opěrných zdí_x000d_
-((12+12)+(12+12)+(12+28+12)+(12+12)+(12+12)+(12+12)) = -172,000000 =&gt; B _x000d_
odečet - zábradelní svodidla_x000d_
-(66+30+60+42+42+24+36+30) = -330,000000 =&gt; C _x000d_
Celkem: A+B+C = 298,000000 =&gt; D</t>
  </si>
  <si>
    <t>položka zahrnuje:
- kompletní dodávku všech dílů ocelového svodidla s předepsanou povrchovou úpravou včetně spojovacích prvků- montáž a osazení svodidla, osazení sloupků zaberaněním nebo osazením do betonových bloků (včetně betonových bloků a nutných zemních prací- ukončení zapuštěním do betonových bloků (včetně betonového bloku a nutných zemních prací) nebo koncovkou- přechod na jiný typ svodidla nebo přes mostní závěr- ochranu proti bludným proudům a vývody pro jejich měřenínezahrnuje odrazky nebo retroreflexní fólie</t>
  </si>
  <si>
    <t>9113A3</t>
  </si>
  <si>
    <t>SVODIDLO OCEL SILNIČ JEDNOSTR, ÚROVEŇ ZADRŽ N1, N2 - DEMONTÁŽ S PŘESUNEM</t>
  </si>
  <si>
    <t>SVODIDLO OCEL SILNIČ JEDNOSTR, ÚROVEŇ ZADRŽ N1, N2 - DEMONTÁŽ S PŘESUNEM_x000d_
_x000d_
- hlavní část</t>
  </si>
  <si>
    <t>6 = 6,000000 =&gt; A</t>
  </si>
  <si>
    <t>položka zahrnuje:
- demontáž a odstranění zařízení- jeho odvoz na předepsané místo</t>
  </si>
  <si>
    <t>- úseky svodidla délky 12,0 m navazující na zábradelní svodidla zdi_x000d_
_x000d_
- hlavní část</t>
  </si>
  <si>
    <t>(12+12)+(12+12)+(12+28+12)+(12+12)+(12+12)+(12+12) = 172,000000 =&gt; A</t>
  </si>
  <si>
    <t>91228</t>
  </si>
  <si>
    <t>SMĚROVÉ SLOUPKY Z PLAST HMOT VČETNĚ ODRAZNÉHO PÁSKU</t>
  </si>
  <si>
    <t>- sloupek silniční plastový s retroreflexní fólií směrový 1200 mm_x000d_
- na krajnici budou umístěny směrové sloupky Z11a a Z11b_x000d_
- připojení účelových pozemních komunikací bude vyznačeno směrovými sloupky Z11c a Z11d_x000d_
- směrový sloupek je vybaven červenými odrazkami, a to ve směru jízdy vpravo dvěma červenými a ve směru jízdy vlevo jednou červenou odrazkou_x000d_
_x000d_
- hlavní část _x000d_
- doprovodná část</t>
  </si>
  <si>
    <t>směrové sloupky Z11a a Z11b_x000d_
900/15 = 60,000000 =&gt; A _x000d_
(900-300)/15 = 40,000000 =&gt; B _x000d_
Mezisoučet: A+B = 100,000000 =&gt; C _x000d_
červené směrové sloupky Z11c a Z11d (sjezdy - doprovodná část)_x000d_
6*2 = 12,000000 =&gt; D _x000d_
Celkem: A+B+D = 112,000000 =&gt; E</t>
  </si>
  <si>
    <t>položka zahrnuje:
- dodání a osazení sloupku včetně nutných zemních prací- vnitrostaveništní a mimostaveništní doprava- odrazky plastové nebo z retroreflexní fólie</t>
  </si>
  <si>
    <t>SMĚROVÉ SLOUPKY Z PLAST HMOT - NÁSTAVCE NA SVODIDLA VČETNĚ ODRAZNÉHO PÁSKU_x000d_
_x000d_
- hlavní část</t>
  </si>
  <si>
    <t>298/15 = 19,866667 =&gt; A _x000d_
20 = 20,000000 =&gt; B</t>
  </si>
  <si>
    <t>- vodící proužky V4 šířky 250 mm_x000d_
- včetně předznačení _x000d_
_x000d_
- hlavní část</t>
  </si>
  <si>
    <t>900*2*0,25 = 450,000000 =&gt; A</t>
  </si>
  <si>
    <t>položka zahrnuje:_x000d_
- dodání a pokládku nátěrového materiálu (měří se pouze natíraná plocha)_x000d_
- předznačení a reflexní úpravu</t>
  </si>
  <si>
    <t>915211</t>
  </si>
  <si>
    <t>VODOROVNÉ DOPRAVNÍ ZNAČENÍ PLASTEM HLADKÉ - DODÁVKA A POKLÁDKA</t>
  </si>
  <si>
    <t>položka zahrnuje:
- dodání a pokládku nátěrového materiálu (měří se pouze natíraná plocha)- předznačení a reflexní úpravu</t>
  </si>
  <si>
    <t>91743</t>
  </si>
  <si>
    <t>CHODNÍKOVÉ OBRUBY Z KAMENNÝCH KRAJNÍKŮ</t>
  </si>
  <si>
    <t>- osazení žulového krajníku KS3 stojatého s boční opěrou do lože z betonu C20/25XF3, s vyplněním a zatřením spár cementovou maltou do lože z betonu prostého téže značky_x000d_
- rigol odvodnění_x000d_
_x000d_
- hlavní část</t>
  </si>
  <si>
    <t>37 = 37,000000 =&gt; A</t>
  </si>
  <si>
    <t>Položka zahrnuje:
dodání a pokládku kamenných krajníků o rozměrech předepsaných zadávací dokumentacíbetonové lože i boční betonovou opěrku.</t>
  </si>
  <si>
    <t>919111</t>
  </si>
  <si>
    <t>ŘEZÁNÍ ASFALTOVÉHO KRYTU VOZOVEK TL DO 50MM</t>
  </si>
  <si>
    <t>- spára podél říms opěrných zdí - pro těsnící zálivku_x000d_
_x000d_
- hlavní část _x000d_
- doprovodná část</t>
  </si>
  <si>
    <t>330 = 330,000000 =&gt; A _x000d_
z toho pro napojení III/210 25: 5,5 m (doprovodná část)</t>
  </si>
  <si>
    <t>931323</t>
  </si>
  <si>
    <t>TĚSNĚNÍ DILATAČ SPAR ASF ZÁLIVKOU MODIFIK PRŮŘ DO 300MM2</t>
  </si>
  <si>
    <t>- utěsnění dilatačních spár zálivkou za studena v cementobetonovém nebo živičném krytu včetně adhezního nátěru bez těsnicího profilu pod zálivkou, pro komůrky šířky 15 mm, hloubky 20 mm_x000d_
- úprava spáry podél rigolu odvodnění_x000d_
_x000d_
- hlavní část _x000d_
- doprovodná část</t>
  </si>
  <si>
    <t>37 = 37,000000 =&gt; A _x000d_
z toho pro napojení III/210 25: 5,5 m (doprovodná část)</t>
  </si>
  <si>
    <t>položka zahrnuje dodávku a osazení předepsaného materiálu, očištění ploch spáry před úpravou, očištění okolí spáry po úpravěnezahrnuje těsnící profil</t>
  </si>
  <si>
    <t>935212</t>
  </si>
  <si>
    <t>PŘÍKOPOVÉ ŽLABY Z BETON TVÁRNIC ŠÍŘ DO 600MM DO BETONU TL 100MM</t>
  </si>
  <si>
    <t>- žlabové prefabrikáty (např. TBV Q 220/600) do lože z betonu C20/25n XF3 tloušťky min. 100 mm_x000d_
- zpevnění dna příkopu odvodnění_x000d_
_x000d_
- hlavní část</t>
  </si>
  <si>
    <t>117+91+85+104+112+75+125+16+67+56 = 848,000000 =&gt; A</t>
  </si>
  <si>
    <t>položka zahrnuje:
- dodávku a uložení příkopových tvárnic předepsaného rozměru a kvality- dodání a rozprostření lože z předepsaného materiálu v předepsané kvalitěa v předepsané tloušťce- veškerou manipulaci s materiálem, vnitrostaveništní i mimostaveništní dopravu- ukončení, patky, spárování- měří se v metrech běžných délky osy žlabu</t>
  </si>
  <si>
    <t>935822</t>
  </si>
  <si>
    <t>ŽLABY A RIGOLY DLÁŽDĚNÉ Z KOSTEK VELKÝCH DO BETONU TL 100MM</t>
  </si>
  <si>
    <t>- rigol dlážděný do lože z betonu prostého C20/25XF3 tl. 100 mm, s vyplněním a zatřením spár cementovou maltou z dlažebních kostek velkých_x000d_
- rigol odvodnění - šířka 500 mm_x000d_
_x000d_
- hlavní část</t>
  </si>
  <si>
    <t>37*0,5 = 18,500000 =&gt; A</t>
  </si>
  <si>
    <t>položka zahrnuje:
- dodání a uložení předepsaného dlažebního materiálu v požadované kvalitě do předepsaného tvaru a v předepsané šířce- dodání a rozprostření lože z předepsaného materiálu v předepsané tloušťce a šířce- úravu napojení a ukončení- vnitrostaveništní i mimostaveništní dopravu- měří se vydlážděná plocha.</t>
  </si>
  <si>
    <t>SO103.2 - Propustky</t>
  </si>
  <si>
    <t>Svislé konstrukce</t>
  </si>
  <si>
    <t>Trubní vedení</t>
  </si>
  <si>
    <t>z položek 12383, 13183, 13283, 13843_x000d_
- předpokládaná objemová hmotnost zeminy výkopku 1,85t/m3_x000d_
_x000d_
- paušál</t>
  </si>
  <si>
    <t>(13,25+83,625+160,704+40,176)*1,85 = 550,846750 =&gt; A</t>
  </si>
  <si>
    <t>- včetně odvozu na meziskládku nebo skládku, materiál bude částečně využit zpět na stavbě - do položky 17411 (25 m3)_x000d_
- zatřídění vybouraných materiálů a zeminy včetně posouzení vhodnosti pro další použití na stavbě bude zajištěno geotechnickým dozorem stavby_x000d_
- odkop pro zajištění zářezového svahu u vtokové jímky propustků (gabiony)_x000d_
- zbývající část materiálu bude uložena na skládku (13,25 m3) - včetně naložení, odvozu a uložení na skládce, poplatek za uložení na skládce v položce 015112_x000d_
_x000d_
- hlavní část</t>
  </si>
  <si>
    <t>Propustek v km 44,700 50 _x000d_
5*1,8 = 9,000000 =&gt; A _x000d_
Propustek v km 44,795 00_x000d_
5*1,9 = 9,500000 =&gt; B _x000d_
Propustek v km 44,901 80_x000d_
5*2,1 = 10,500000 =&gt; C _x000d_
Propustek v km 45,018 00_x000d_
5*1,85 = 9,250000 =&gt; D _x000d_
Celkem: A+B+C+D = 38,250000 =&gt; E</t>
  </si>
  <si>
    <t>13183</t>
  </si>
  <si>
    <t>HLOUBENÍ JAM ZAPAŽ I NEPAŽ TŘ II</t>
  </si>
  <si>
    <t>- výkop pro vtokové jímky propustků_x000d_
- včetně naložení, odvozu a uložení na skládce_x000d_
- poplatek za uložení na skládce v položce 015112_x000d_
_x000d_
- hlavní část</t>
  </si>
  <si>
    <t>Propustek v km 44,700 50 _x000d_
2*3*2,1 = 12,600000 =&gt; A _x000d_
Propustek v km 44,795 00_x000d_
2*3*2,1 = 12,600000 =&gt; B _x000d_
Propustek v km 44,901 80_x000d_
2*3*2,1 = 12,600000 =&gt; C _x000d_
Propustek v km 45,018 00_x000d_
2*3*2,1 = 12,600000 =&gt; D _x000d_
Propustek v km 45,243 00 (přepad náhonu MVE)_x000d_
2*3*1,6 = 9,600000 =&gt; E _x000d_
Horská vpust v km 45,337 00_x000d_
1,5*2,5*2,1 = 7,875000 =&gt; F _x000d_
Horská vpust v km 45,403 55_x000d_
1,5*2,5*2,1 = 7,875000 =&gt; G _x000d_
Horská vpust v km 45,445 00_x000d_
1,5*2,5*2,1 = 7,875000 =&gt; H _x000d_
Celkem: A+B+C+D+E+F+G+H = 83,625000 =&gt; I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</si>
  <si>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</si>
  <si>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13283</t>
  </si>
  <si>
    <t>HLOUBENÍ RÝH ŠÍŘ DO 2M PAŽ I NEPAŽ TŘ. II</t>
  </si>
  <si>
    <t>- výkop pro potrubí propustku_x000d_
- předpoklad - 80% objemu výkopu_x000d_
- včetně naložení, odvozu a uložení na skládce_x000d_
- poplatek za uložení na skládce v položce 015112_x000d_
_x000d_
- hlavní část</t>
  </si>
  <si>
    <t>Propustek v km 44,700 50 _x000d_
9*2*1,7*0,8 = 24,480000 =&gt; A _x000d_
Propustek v km 44,795 00_x000d_
8*2*1,7*0,8 = 21,760000 =&gt; B _x000d_
Propustek v km 44,901 80_x000d_
8,4*2*1,7*0,8 = 22,848000 =&gt; C _x000d_
Propustek v km 45,018 00_x000d_
8,3*2*1,7*0,8 = 22,576000 =&gt; D _x000d_
Propustek v km 45,243 00 (přepad náhonu MVE)_x000d_
11,3*2*1,7*0,8 = 30,736000 =&gt; E _x000d_
Horská vpust v km 45,337 00_x000d_
10*1,5*1,2*0,8 = 14,400000 =&gt; F _x000d_
Horská vpust v km 45,403 55_x000d_
8,1*1,5*1,2*0,8 = 11,664000 =&gt; G _x000d_
Horská vpust v km 45,445 00_x000d_
8,5*1,5*1,2*0,8 = 12,240000 =&gt; H _x000d_
Celkem: A+B+C+D+E+F+G+H = 160,704000 =&gt; I</t>
  </si>
  <si>
    <t>13843</t>
  </si>
  <si>
    <t>DOLAMOVÁNÍ HLOUBENÝCH VYKOPÁVEK TŘ. II</t>
  </si>
  <si>
    <t>- dolamování hloubených vykopávek, tř. II_x000d_
- výkop pro potrubí propustku_x000d_
- předpoklad - 20% objemu výkopu_x000d_
- včetně naložení, odvozu a uložení na skládce_x000d_
- poplatek za uložení na skládce v položce 015112_x000d_
_x000d_
- hlavní část</t>
  </si>
  <si>
    <t>Propustek v km 44,700 50 _x000d_
9*2*1,7*0,2 = 6,120000 =&gt; A _x000d_
Propustek v km 44,795 00_x000d_
8*2*1,7*0,2 = 5,440000 =&gt; B _x000d_
Propustek v km 44,901 80_x000d_
8,4*2*1,7*0,2 = 5,712000 =&gt; C _x000d_
Propustek v km 45,018 00_x000d_
8,3*2*1,7*0,2 = 5,644000 =&gt; D _x000d_
Propustek v km 45,243 00 (přepad náhonu MVE)_x000d_
11,3*2*1,7*0,2 = 7,684000 =&gt; E _x000d_
Horská vpust v km 45,337 00_x000d_
10*1,5*1,2*0,2 = 3,600000 =&gt; F _x000d_
Horská vpust v km 45,403 55_x000d_
8,1*1,5*1,2*0,2 = 2,916000 =&gt; G _x000d_
Horská vpust v km 45,445 00_x000d_
8,5*1,5*1,2*0,2 = 3,060000 =&gt; H _x000d_
Celkem: A+B+C+D+E+F+G+H = 40,176000 =&gt; I</t>
  </si>
  <si>
    <t>- dolamování označuje těžení výkopu bez použití trhavin.položka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</t>
  </si>
  <si>
    <t>- uložení sypaniny na mezideponii - z položky 12383_x000d_
_x000d_
- hlavní část</t>
  </si>
  <si>
    <t>25 = 25,000000 =&gt; A</t>
  </si>
  <si>
    <t>17411</t>
  </si>
  <si>
    <t>ZÁSYP JAM A RÝH ZEMINOU SE ZHUTNĚNÍM</t>
  </si>
  <si>
    <t>- použita bude vhodná část výkopku uložená na mezideponii (z položka 12383)_x000d_
- posouzení vhodnosti pro další použití na stavbě bude zajištěno geotechnickým dozorem stavby_x000d_
- zásyp svahu zářezu za gabiony_x000d_
_x000d_
- hlavní část</t>
  </si>
  <si>
    <t>Propustek v km 44,700 50 , 44,795 00, km 44,901 80 a 45,018 _x000d_
4*5*1,25 = 25,000000 =&gt; A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</si>
  <si>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</si>
  <si>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</si>
  <si>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</si>
  <si>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štěrkodrť ŠD 0-32 mm nebo mezerovitý (drenážní) beton MCB C6/8_x000d_
- zásyp výkopu pro potrubí a vtokovou jímku propustku_x000d_
- včetně nákupu, dovozu a dodání materiálu _x000d_
_x000d_
- hlavní část</t>
  </si>
  <si>
    <t>Propustek v km 44,700 50 _x000d_
9*2*0,9+4,5 = 20,700000 =&gt; A _x000d_
Propustek v km 44,795 00_x000d_
8*2*0,9+4,5 = 18,900000 =&gt; B _x000d_
Propustek v km 44,901 80_x000d_
8,4*2*0,9+4,5 = 19,620000 =&gt; C _x000d_
Propustek v km 45,018 00_x000d_
8,3*2*0,9+4,5 = 19,440000 =&gt; D _x000d_
Propustek v km 45,243 00 (přepad náhonu MVE)_x000d_
11,3*2*0,9+4 = 24,340000 =&gt; E _x000d_
Horská vpust v km 45,337 00_x000d_
10*1,5*0,5+3,6 = 11,100000 =&gt; F _x000d_
Horská vpust v km 45,403 55_x000d_
8,1*1,5*0,5+3,6 = 9,675000 =&gt; G _x000d_
Horská vpust v km 45,445 00_x000d_
8,5*1,5*0,5+3,6 = 9,975000 =&gt; H _x000d_
Celkem: A+B+C+D+E+F+G+H = 133,750000 =&gt; I</t>
  </si>
  <si>
    <t xml:space="preserve">položka zahrnuje: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pod.)- zemina vytlačená potrubím o DN do 180mm se od kubatury obsypů neodečítá</t>
  </si>
  <si>
    <t>- ŠP štěrkopísek frakce 0-8 mm_x000d_
- obsyp potrubí HV (horské vpusti) ručně_x000d_
- včetně nákupu, dovozu a dodání materiálu _x000d_
_x000d_
- hlavní část</t>
  </si>
  <si>
    <t>Horská vpust v km 45,337 00_x000d_
10*1,1*0,35 = 3,850000 =&gt; A _x000d_
Horská vpust v km 45,403 55_x000d_
8,1*1,1*0,35 = 3,118500 =&gt; B _x000d_
Horská vpust v km 45,445 00_x000d_
8,5*1*0,35 = 2,975000 =&gt; C _x000d_
Celkem: A+B+C = 9,943500 =&gt; D</t>
  </si>
  <si>
    <t>- ŠP štěrkopísek frakce 0-22 mm_x000d_
- zásyp potrubí HV (horské vpusti) strojně_x000d_
- včetně nákupu, dovozu a dodání materiálu _x000d_
_x000d_
- hlavní část</t>
  </si>
  <si>
    <t>Horská vpust v km 45,337 00_x000d_
10*1,2*0,2 = 2,400000 =&gt; A _x000d_
Horská vpust v km 45,403 55_x000d_
8,1*1,2*0,2 = 1,944000 =&gt; B _x000d_
Horská vpust v km 45,445 00_x000d_
8,5*1,2*0,2 = 2,040000 =&gt; C _x000d_
Celkem: A+B+C = 6,384000 =&gt; D</t>
  </si>
  <si>
    <t>21461</t>
  </si>
  <si>
    <t>SEPARAČNÍ GEOTEXTILIE</t>
  </si>
  <si>
    <t>- opěrná zeď (gabion) u vtokových jímek propustků 200 g/m2_x000d_
_x000d_
- hlavní část</t>
  </si>
  <si>
    <t>Propustek v km 44,700 50 , 44,795 00, km 44,901 80 a 45,018 _x000d_
4*4*(2+1) = 48,000000 =&gt; A</t>
  </si>
  <si>
    <t>Položka zahrnuje:
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</si>
  <si>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27152</t>
  </si>
  <si>
    <t>POLŠTÁŘE POD ZÁKLADY Z KAMENIVA DRCENÉHO</t>
  </si>
  <si>
    <t>- polštáře pod základy z kameniva drceného_x000d_
- opěrná zeď (gabion) u vtokových jímek propustků_x000d_
_x000d_
- hlavní část</t>
  </si>
  <si>
    <t>Propustek v km 44,700 50 , 44,795 00, km 44,901 80 a 45,018 _x000d_
4*4,5*1,5*0,15 = 4,050000 =&gt; A</t>
  </si>
  <si>
    <t>položka zahrnuje dodávku předepsaného kameniva, mimostaveništní a vnitrostaveništní dopravu a jeho uloženínení-li v zadávací dokumentaci uvedeno jinak, jedná se o nakupovaný materiál</t>
  </si>
  <si>
    <t>27231A</t>
  </si>
  <si>
    <t>ZÁKLADY Z PROSTÉHO BETONU DO C20/25</t>
  </si>
  <si>
    <t>- základy z prostého betonu C20/25_x000d_
- zpevnění svahu pod výtokem propustků - ukončující práh_x000d_
_x000d_
- hlavní část</t>
  </si>
  <si>
    <t>Propustek v km 44,795 00_x000d_
2*0,4*0,6 = 0,480000 =&gt; A _x000d_
Propustek v km 45,243 00 (přepad náhonu MVE)_x000d_
2*0,4*0,6 = 0,480000 =&gt; B _x000d_
Horská vpust v km 45,337 00_x000d_
2*0,4*0,6 = 0,480000 =&gt; C _x000d_
propustek v km 45,348 (výtok náhonu)_x000d_
3*0,4*0,6 = 0,720000 =&gt; D _x000d_
Horská vpust v km 45,445 00_x000d_
2*0,4*0,6 = 0,480000 =&gt; E _x000d_
Celkem: A+B+C+D+E = 2,640000 =&gt; F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</si>
  <si>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</si>
  <si>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3 - Svislé konstrukce</t>
  </si>
  <si>
    <t>3272A7</t>
  </si>
  <si>
    <t>ZDI OPĚR, ZÁRUB, NÁBŘEŽ Z GABIONŮ RUČNĚ ROVNANÝCH, DRÁT O4,0MM, POVRCHOVÁ ÚPRAVA Zn + Al</t>
  </si>
  <si>
    <t>- opěrná zeď (gabion) u vtokových jímek propustků_x000d_
- včetně případného doplnění materiálu (nákupu a dopravy)_x000d_
_x000d_
- hlavní část</t>
  </si>
  <si>
    <t>Propustek v km 44,700 50 , 44,795 00, km 44,901 80 a 45,018 _x000d_
4*4*2*1 = 32,000000 =&gt; A</t>
  </si>
  <si>
    <t>- položka zahrnuje dodávku a osazení drátěných košů s výplní lomovým kamenem.- gabionové matrace se vykazují v pol.č.2722**.</t>
  </si>
  <si>
    <t>451312</t>
  </si>
  <si>
    <t>PODKLADNÍ A VÝPLŇOVÉ VRSTVY Z PROSTÉHO BETONU C12/15</t>
  </si>
  <si>
    <t>- podkladní vrstva propustku z betonu C12/15, tl. 150 mm_x000d_
_x000d_
- hlavní část</t>
  </si>
  <si>
    <t>Propustek v km 44,700 50 _x000d_
9*2*0,15 = 2,700000 =&gt; A _x000d_
Propustek v km 44,795 00_x000d_
8*2*0,15 = 2,400000 =&gt; B _x000d_
Propustek v km 44,901 80_x000d_
8,4*2*0,15 = 2,520000 =&gt; C _x000d_
Propustek v km 45,018 00_x000d_
8,3*2*0,15 = 2,490000 =&gt; D _x000d_
Propustek v km 45,243 00 (přepad náhonu MVE)_x000d_
11,3*2*0,15 = 3,390000 =&gt; E _x000d_
Celkem: A+B+C+D+E = 13,500000 =&gt; F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</si>
  <si>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</si>
  <si>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45131A</t>
  </si>
  <si>
    <t>PODKLADNÍ A VÝPLŇOVÉ VRSTVY Z PROSTÉHO BETONU C20/25</t>
  </si>
  <si>
    <t>- lože dlažby z betonu C20/25n XF3 tloušťky min. 150 mm_x000d_
- zpevnění svahu pod výtokem propustků a dlažba svahu násypu šikmého výtokového čela_x000d_
_x000d_
- hlavní část</t>
  </si>
  <si>
    <t>Propustek v km 44,795 00_x000d_
2*2*0,15 = 0,600000 =&gt; A _x000d_
Propustek v km 45,243 00 (přepad náhonu MVE)_x000d_
4,8*0,15 = 0,720000 =&gt; B _x000d_
Horská vpust v km 45,337 00_x000d_
3,2*0,15 = 0,480000 =&gt; C _x000d_
propustek v km 45,348 (výtok náhonu)_x000d_
20*0,15 = 3,000000 =&gt; D _x000d_
Horská vpust v km 45,445 00_x000d_
3,2*0,15 = 0,480000 =&gt; E _x000d_
Celkem: A+B+C+D+E = 5,280000 =&gt; F</t>
  </si>
  <si>
    <t>451572</t>
  </si>
  <si>
    <t>VÝPLŇ VRSTVY Z KAMENIVA TĚŽENÉHO, INDEX ZHUTNĚNÍ ID DO 0,8</t>
  </si>
  <si>
    <t>- ŠP štěrkopísek frakce 0-4 mm_x000d_
- podkladní vrstva potrubí propustku_x000d_
_x000d_
- hlavní část</t>
  </si>
  <si>
    <t>Propustek v km 44,700 50 _x000d_
9*1,5*0,1 = 1,350000 =&gt; A _x000d_
Propustek v km 44,795 00_x000d_
8*1,5*0,1 = 1,200000 =&gt; B _x000d_
Propustek v km 44,901 80_x000d_
8,4*1,5*0,1 = 1,260000 =&gt; C _x000d_
Propustek v km 45,018 00_x000d_
8,3*1,5*0,1 = 1,245000 =&gt; D _x000d_
Propustek v km 45,243 00 (přepad náhonu MVE)_x000d_
11,3*1,5*0,1 = 1,695000 =&gt; E _x000d_
Horská vpust v km 45,337 00_x000d_
10*1*0,15 = 1,500000 =&gt; F _x000d_
Horská vpust v km 45,403 55_x000d_
8,1*1*0,15 = 1,215000 =&gt; G _x000d_
Horská vpust v km 45,445 00_x000d_
8,5*1*0,15 = 1,275000 =&gt; H _x000d_
Celkem: A+B+C+D+E+F+G+H = 10,740000 =&gt; I</t>
  </si>
  <si>
    <t>465512</t>
  </si>
  <si>
    <t>DLAŽBY Z LOMOVÉHO KAMENE NA MC</t>
  </si>
  <si>
    <t>- zpevnění svahu pod výtokem propustků a horských vpustí _x000d_
- dlažba z upraveného lomového žulového kamene tloušťky min. 200 mm s vyspárováním maltou MC 25 (šíře spáry 15 mm)_x000d_
_x000d_
- hlavní část</t>
  </si>
  <si>
    <t>Propustek v km 44,795 00_x000d_
2*2*0,2 = 0,800000 =&gt; A _x000d_
Propustek v km 45,243 00 (přepad náhonu MVE)_x000d_
4,8*0,2 = 0,960000 =&gt; B _x000d_
Horská vpust v km 45,337 00_x000d_
3,2*0,2 = 0,640000 =&gt; C _x000d_
propustek v km 45,348 (výtok náhonu)_x000d_
20*0,2 = 4,000000 =&gt; D _x000d_
Horská vpust v km 45,445 00_x000d_
3,2*0,2 = 0,640000 =&gt; E _x000d_
Celkem: A+B+C+D+E = 7,040000 =&gt; F</t>
  </si>
  <si>
    <t>položka zahrnuje:
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</si>
  <si>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8 - Trubní vedení</t>
  </si>
  <si>
    <t>89722</t>
  </si>
  <si>
    <t>VPUSŤ KANALIZAČNÍ HORSKÁ KOMPLETNÍ Z BETON DÍLCŮ</t>
  </si>
  <si>
    <t>- prefabrikovaná horská vpust_x000d_
s dvojitou litinovou mříží (C250) určenou pro horské vpusti_x000d_
- včetně stupadel_x000d_
_x000d_
- hlavní část</t>
  </si>
  <si>
    <t>Horská vpust v km 45,337 00, km 45,403 55 a km 45,445 00_x000d_
3 = 3,000000 =&gt; A</t>
  </si>
  <si>
    <t xml:space="preserve">položka zahrnuje:
- dodávku a osazení předepsaných dílů včetně mříže- výplň, těsnění  a tmelení spar a spojů,- opatření  povrchů  betonu  izolací  proti zemní vlhkosti v částech, kde přijdou do styku se zeminou nebo kamenivem,- předepsané podkladní konstrukce</t>
  </si>
  <si>
    <t>89915</t>
  </si>
  <si>
    <t>STUPADLA (A POD)</t>
  </si>
  <si>
    <t>- stupadla (kovová nebo plastová)_x000d_
- stupadla vtokové jímky propustku_x000d_
_x000d_
- hlavní část</t>
  </si>
  <si>
    <t>Propustek v km 44,700 50, km 44,795 00, km 44,901 80 a km 45,018 00_x000d_
Propustek v km 45,243 00 (přepad náhonu MVE)_x000d_
5*3 = 15,000000 =&gt; A</t>
  </si>
  <si>
    <t>- Položka zahrnuje veškerý materiál, výrobky a polotovary, včetně mimostaveništní a vnitrostaveništní dopravy (rovněž přesuny), včetně naložení a složení,případně s uložením.</t>
  </si>
  <si>
    <t>89947</t>
  </si>
  <si>
    <t>VÝŘEZ, VÝSEK, ÚTES NA POTRUBÍ DN DO 600MM</t>
  </si>
  <si>
    <t>- přeříznutí ŽB trouby DN 600 ve sklonu výtoku - propustek_x000d_
- úprava délky ŽB trub propustku - šikmé výtokové čelo_x000d_
_x000d_
- hlavní část</t>
  </si>
  <si>
    <t>Propustek v km 44,700 50, km 44,795 00, km 44,901 80 a km 45,018 00_x000d_
Propustek v km 45,243 00 (přepad náhonu MVE)_x000d_
5 = 5,000000 =&gt; A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</si>
  <si>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</si>
  <si>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- obetonování potrubí propustku, tl. min. 200 m_x000d_
_x000d_
- hlavní část</t>
  </si>
  <si>
    <t>Propustek v km 44,700 50 _x000d_
9*1 = 9,000000 =&gt; A _x000d_
Propustek v km 44,795 00_x000d_
8*1 = 8,000000 =&gt; B _x000d_
Propustek v km 44,901 80_x000d_
8,4*1 = 8,400000 =&gt; C _x000d_
Propustek v km 45,018 00_x000d_
8,3*1 = 8,300000 =&gt; D _x000d_
Propustek v km 45,243 00 (přepad náhonu MVE)_x000d_
11,3*1 = 11,300000 =&gt; E _x000d_
Celkem: A+B+C+D+E = 45,000000 =&gt; F</t>
  </si>
  <si>
    <t>9112A1</t>
  </si>
  <si>
    <t>ZÁBRADLÍ MOSTNÍ S VODOR MADLY - DODÁVKA A MONTÁŽ</t>
  </si>
  <si>
    <t>- ocelového zábradlí s vodorovnou výplní s předepsanou PKO_x000d_
- dodatečně ukotvené zábradlí z ocelových trubek s vodorovnou výplní (včetně PKO)_x000d_
- zábradlí na vtokové jímce stávajícího propustků_x000d_
- zábradlí na výtokovém čele stávajícího propustku_x000d_
_x000d_
- hlavní část</t>
  </si>
  <si>
    <t>propustek v km 44,601 91 - výtokové čelo_x000d_
4 = 4,000000 =&gt; A _x000d_
Propustek v km 44,700 50, km 44,795 00, km 44,901 80 a km 45,018 00_x000d_
Propustek v km 45,243 00 (přepad náhonu MVE)_x000d_
5*(2*0,95+2*1,5) = 24,500000 =&gt; B _x000d_
Celkem: A+B = 28,500000 =&gt; C</t>
  </si>
  <si>
    <t>položka zahrnuje:
dodání zábradlí včetně předepsané povrchové úpravykotvení sloupků, t.j. kotevní desky, šrouby z nerez oceli, vrty a zálivku, pokud zadávací dokumentace nestanoví jinakpřípadné nivelační hmoty pod kotevní desky</t>
  </si>
  <si>
    <t>9112A3</t>
  </si>
  <si>
    <t>ZÁBRADLÍ MOSTNÍ S VODOR MADLY - DEMONTÁŽ S PŘESUNEM</t>
  </si>
  <si>
    <t>- demontáž stávajícího ocelového zábradlí na stávajícím propustku v km 44.601_x000d_
- včetně naložení a odvozu na místo určení _x000d_
_x000d_
- hlavní část</t>
  </si>
  <si>
    <t>propustek v km 44,601 91 - vtokové a výtokové čelo_x000d_
3,8+6,2 = 10,000000 =&gt; A</t>
  </si>
  <si>
    <t xml:space="preserve">- silniční svodidlo s osazením sloupků zaberaněním ocelové úroveň zádržnosti N2 vzdálenosti sloupků přes 2 do 4 m  jednostranné a  náběh jednostranný, délky do 4 m_x000d_
- začátek a konec (náběhy) zábradelního svodidla na vtokovém čele stávajícího propustku propustku v km 44.601_x000d_
_x000d_
- hlavní část</t>
  </si>
  <si>
    <t>36-12-8 = 16,000000 =&gt; A</t>
  </si>
  <si>
    <t>položka zahrnuje: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nezahrnuje odrazky nebo retroreflexní fólie</t>
  </si>
  <si>
    <t>- svodidlo před vtokovým čelem stávajícího propustku propustku v km 44.601_x000d_
_x000d_
- hlavní část</t>
  </si>
  <si>
    <t>12 = 12,000000 =&gt; A</t>
  </si>
  <si>
    <t>9117C1</t>
  </si>
  <si>
    <t>SVOD OCEL ZÁBRADEL ÚROVEŇ ZADRŽ H2 - DODÁVKA A MONTÁŽ</t>
  </si>
  <si>
    <t>- zábradelní svodidla ocelová s osazením sloupků kotvením do římsy, úrovně zádržnosti H2 s madlem a výplní z vodorovných tyčí_x000d_
- zábradelní svodidlo na vtokovém čele stávajícího propustku propustku v km 44.601_x000d_
_x000d_
- hlavní část</t>
  </si>
  <si>
    <t>8 = 8,000000 =&gt; A</t>
  </si>
  <si>
    <t>položka zahrnuje: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nezahrnuje odrazky nebo retroreflexní fólie</t>
  </si>
  <si>
    <t>- zpevnění rigolu u vtokových jímek propustků (HV)_x000d_
_x000d_
- hlavní část</t>
  </si>
  <si>
    <t>Horská vpust v km 45,337 00, km 45,403 55 a km 45,445 00_x000d_
3*3 = 9,000000 =&gt; A</t>
  </si>
  <si>
    <t>918114</t>
  </si>
  <si>
    <t>ČELA PROPUSTU Z BETONU DO C 25/30</t>
  </si>
  <si>
    <t>- výtokové čelo propustku_x000d_
_x000d_
- hlavní část</t>
  </si>
  <si>
    <t>propustek v km 44,795 00_x000d_
1,2*0,6*3 = 2,160000 =&gt; A _x000d_
propustek v km 45,095 (vtok náhonu) - vtokové čelo_x000d_
3*0,5*1,2 = 1,800000 =&gt; B _x000d_
Celkem: A+B = 3,960000 =&gt; C</t>
  </si>
  <si>
    <t xml:space="preserve">Položka zahrnuje kompletní čelo (základ, dřík, římsu)- dodání  čerstvého  betonu  (betonové  směsi)  požadované  kvality,  jeho  uložení  do požadovaného tvaru při jakékoliv hustotě výztuže, konzistenci čerstvého betonu a způsobu hutnění, ošetření a ochranu betonu,- dodání a osazení výztuže,- případně dokumentací předepsaný kamenný obklad,-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proudů.</t>
  </si>
  <si>
    <t>- otevřené vtokové jímky propustků_x000d_
_x000d_
- hlavní část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</si>
  <si>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betonu,- dodání a osazení výztuže,- dlažbu dna z lomového kamene, případně dokumentací předepsaný kamenný obklad stěn,-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proudů.Nezahrnuje mříž a zábradlí.</t>
  </si>
  <si>
    <t>9183A3</t>
  </si>
  <si>
    <t>PROPUSTY Z TRUB DN 300MM PLASTOVÝCH</t>
  </si>
  <si>
    <t>- zesílené (korugované) potrubí PVC DN 250 SN8 _x000d_
- potrubí propustků (HV)_x000d_
_x000d_
- hlavní část</t>
  </si>
  <si>
    <t>Horská vpust v km 45,337 00_x000d_
10 = 10,000000 =&gt; A _x000d_
Horská vpust v km 45,403 55_x000d_
8,1 = 8,100000 =&gt; B _x000d_
Horská vpust v km 45,445 00_x000d_
8,5 = 8,500000 =&gt; C _x000d_
Mezisoučet: A+B+C = 26,600000 =&gt; D _x000d_
zaokrohleno_x000d_
30 = 30,000000 =&gt; E</t>
  </si>
  <si>
    <t>Položka zahrnuje:
- dodání a položení potrubí z trub z dokumentací předepsaného materiálu a předepsaného průměru- případné úpravy trub (zkrácení, šikmé seříznutí)Nezahrnuje podkladní vrstvy a obetonování.</t>
  </si>
  <si>
    <t>9183D2</t>
  </si>
  <si>
    <t>PROPUSTY Z TRUB DN 600MM ŽELEZOBETONOVÝCH</t>
  </si>
  <si>
    <t>- železobetonové hrdlové potrubky DN 600 mm _x000d_
- potrubí propustků_x000d_
_x000d_
- hlavní část</t>
  </si>
  <si>
    <t>Propustek v km 44,700 50 (dl. 9,0 m)_x000d_
10 = 10,000000 =&gt; A _x000d_
Propustek v km 44,795 00 (dl. 8,0 m)_x000d_
10 = 10,000000 =&gt; B _x000d_
Propustek v km 44,901 80 (dl. 8,4 m)_x000d_
10 = 10,000000 =&gt; C _x000d_
Propustek v km 45,018 00 (dl. 8,3 m)_x000d_
10 = 10,000000 =&gt; D _x000d_
Propustek v km 45,243 00 (přepad náhonu MVE) (dl. 11.3 m)_x000d_
12,5 = 12,500000 =&gt; E _x000d_
Celkem: A+B+C+D+E = 52,500000 =&gt; F</t>
  </si>
  <si>
    <t>918512</t>
  </si>
  <si>
    <t>ČELA PROPUSTU Z KAMENE NA MC</t>
  </si>
  <si>
    <t>- použity budou kamenné kvádry původního zdiva_x000d_
- přesný způsob provedení bude upřesněn na místě stavby_x000d_
_x000d_
- hlavní část</t>
  </si>
  <si>
    <t>propustek v km 45,348 (výtok náhonu) - přezděné výtokové čelo_x000d_
1,8*(2+1,7+2)*0,35 = 3,591000 =&gt; A</t>
  </si>
  <si>
    <t>Položka zahrnuje:
zdivo z lomového kamen na MC ve tvaru, předepsaným zadávací dokumentacívyspárování zdiva MC</t>
  </si>
  <si>
    <t>- dlažba z lomového kamene tl. 150 mm do lože z betonu C20/25 XF3 tl. 100mm_x000d_
- zpevnění příkopu a rigolu u vtokových jímek propustků_x000d_
_x000d_
- hlavní část</t>
  </si>
  <si>
    <t>Propustek v km 44,700 50, km 44,795 00, km 44,901 80 a km 45,018 00_x000d_
4*9 = 36,000000 =&gt; A _x000d_
Propustek v km 45,243 00 (přepad náhonu MVE)_x000d_
12 = 12,000000 =&gt; B _x000d_
Horská vpust v km 45,337 00, km 45,403 55 a km 45,445 00_x000d_
4*5 = 20,000000 =&gt; C _x000d_
Celkem: A+B+C = 68,000000 =&gt; D</t>
  </si>
  <si>
    <t>96613</t>
  </si>
  <si>
    <t>BOURÁNÍ KONSTRUKCÍ Z KAMENE NA MC</t>
  </si>
  <si>
    <t>- rozebrání stávajícího zdiva z kamenných kvádrů (uložit pro zpětné použití)_x000d_
- rozsah bourání bude upřesněn na místě stavby_x000d_
_x000d_
- hlavní část</t>
  </si>
  <si>
    <t>propustek v km 45,348 (výtok náhonu) - zdivo výtokového čela_x000d_
2*4*(0,5+2)/2*0,35 = 3,500000 =&gt; A</t>
  </si>
  <si>
    <t>položka zahrnuje:
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</si>
  <si>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96616</t>
  </si>
  <si>
    <t>BOURÁNÍ KONSTRUKCÍ ZE ŽELEZOBETONU</t>
  </si>
  <si>
    <t xml:space="preserve">- bourání stávajících čel a vtokových jímek propustků_x000d_
- vybourání, naložení a odvoz k recyklaci  - vybouraný bude předán zhotoviteli stavby k dalšímu využití    _x000d_
- předpokládaná objemová hmotnost odbouraného betonu 2.40t/m3_x000d_
_x000d_
- hlavní část</t>
  </si>
  <si>
    <t>propustek v km 44,243 - vtokové a výtokové čelo_x000d_
2*0,5*1,5+2*0,5*2 = 3,500000 =&gt; A _x000d_
propustek v km 45,095 (vtok náhonu) - vtokové čelo_x000d_
2*0,5*1,2 = 1,200000 =&gt; B _x000d_
Celkem: A+B = 4,700000 =&gt; C</t>
  </si>
  <si>
    <t>966357</t>
  </si>
  <si>
    <t>BOURÁNÍ PROPUSTŮ Z TRUB DN DO 500MM</t>
  </si>
  <si>
    <t xml:space="preserve">- bourání stávajících propustku_x000d_
- vybourání, naložení a odvoz k recyklaci  - vybouraný bude předán zhotoviteli stavby k dalšímu využití    _x000d_
- předpokládaná objemová hmotnost odbouraného betonu 2.40t/m3_x000d_
_x000d_
- hlavní část</t>
  </si>
  <si>
    <t xml:space="preserve">propustek v km 44,243_x000d_
7,6 = 7,600000 =&gt; A  (3,5 m3)</t>
  </si>
  <si>
    <t>položka zahrnuje:
- odstranění trub včetně případného obetonování a lože-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předpisů- nezahrnuje bourání čel, vtokových a výtokových jímek, odstranění zábradlí</t>
  </si>
  <si>
    <t xml:space="preserve">SO203.1 - Opěrná zeď 44,48 - nábřežní opěrná zeď </t>
  </si>
  <si>
    <t>Svislé a kompletní konstrukce</t>
  </si>
  <si>
    <t>Přidružená stavební výroba</t>
  </si>
  <si>
    <t>- z položek 12373.2 a 12483.2_x000d_
- předpokládaná objemová hmotnost zeminy výkopku 1,85t/m3_x000d_
_x000d_
- paušál</t>
  </si>
  <si>
    <t>(129,87+216,45)*1,85 = 640,692000 =&gt; A</t>
  </si>
  <si>
    <t>11513</t>
  </si>
  <si>
    <t>ČERPÁNÍ VODY DO 2000 L/MIN</t>
  </si>
  <si>
    <t>HOD</t>
  </si>
  <si>
    <t>- dočasné zajímkování stavby _x000d_
- předpoklad - dilatační celek zdi/ 8 hod_x000d_
_x000d_
- hlavní část</t>
  </si>
  <si>
    <t>66/6*8 = 88,000000 =&gt; A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</si>
  <si>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</si>
  <si>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</si>
  <si>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</si>
  <si>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 xml:space="preserve">Zřízení a odstranění dočasného zajímkování potoka_x000d_
- postupné zatrubnění pomocí potrubí DN 1000 v úsecích délky cca 30,0 m (5 ks)  _x000d_
- zajímkování pomocí pytlů z pískem _x000d_
- předpoklad  - dvouřadá hrázka  výšky 1,50 m a šířky 10 m + těsnící folie_x000d_
- dočasné zajímkování stavby_x000d_
_x000d_
- hlavní část</t>
  </si>
  <si>
    <t>80 = 80,000000 =&gt; A</t>
  </si>
  <si>
    <t>Položka převedení vody na povrchu zahrnuje zřízení, udržování a odstranění příslušného zařízení. Převedení vody se uvádí buď průměrem potrubí (DN) nebo délkou rozvinutého obvodu žlabu (r.o.).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</si>
  <si>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30% výkopu, z toho 25% vytříděného výkopu odvést na meziskládku a zpět pro zásyp_x000d_
_x000d_
- hlavní část</t>
  </si>
  <si>
    <t>74*7,8*0,3*0,25 = 43,290000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</si>
  <si>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30% výkopu, z toho 75% vytříděného výkopu odvést na trvalou skládku_x000d_
- včetně naložení, odvozu a uložení na skládce_x000d_
- poplatek za uložení na skládce v položce 015112_x000d_
_x000d_
- hlavní část</t>
  </si>
  <si>
    <t>74*7,8*0,3*0,75 = 129,870000 =&gt; A</t>
  </si>
  <si>
    <t>- odvoz na meziskládku a zpět (využití materiálu v rámci stavby)_x000d_
- zatřídění vybouraných materiálů a zeminy včetně posouzení vhodnosti pro další použití na stavbě bude zajištěno geotechnickým dozorem stavby_x000d_
- výkop pro opěrnou zeď - předpoklad 50% výkopu, z toho 25% vytříděného výkopu odvést na meziskládku a zpět pro zásyp_x000d_
_x000d_
- hlavní část</t>
  </si>
  <si>
    <t>74*7,8*0,5*0,25 = 72,150000 =&gt; A</t>
  </si>
  <si>
    <t>- odvoz na trvalou skládku_x000d_
- zatřídění vybouraných materiálů a zeminy včetně posouzení vhodnosti pro další použití na stavbě bude zajištěno geotechnickým dozorem stavby_x000d_
- výkop pro opěrnou zeď - předpoklad 50% výkopu, z toho 75% vytříděného výkopu odvést na trvalou skládku_x000d_
- včetně naložení, odvozu a uložení na skládce_x000d_
- poplatek za uložení na skládce v položce 015112_x000d_
_x000d_
- hlavní část</t>
  </si>
  <si>
    <t>74*7,8*0,5*0,75 = 216,450000 =&gt; A</t>
  </si>
  <si>
    <t>výkop pro opěrnou zeď a přemístění velkých kamenů v korytě potoka _x000d_
- předpoklad 20% výkopu_x000d_
- velké kameny ponechat na místě stavby a vhodné kameny separované z výkopu odvést na meziskládku (předpoklad 50%) pro zpětné použití na stavbě (kamenný zához)_x000d_
_x000d_
- hlavní část</t>
  </si>
  <si>
    <t>74*7,8*0,2 = 115,440000 =&gt; A</t>
  </si>
  <si>
    <t>uložení na meziskládku_x000d_
- vhodná část výkopku - předpoklad 25% (z položek 12373.1 a 12483.1)_x000d_
- kameny vhodné na zához - předpoklad 50% (položka 12493)_x000d_
_x000d_
- hlavní část</t>
  </si>
  <si>
    <t>43,29+72,15 = 115,440000 =&gt; A _x000d_
115,44*0,5 = 57,720000 =&gt; B _x000d_
Celkem: A+B = 173,160000 =&gt; C</t>
  </si>
  <si>
    <t>18481</t>
  </si>
  <si>
    <t>OCHRANA STROMŮ BEDNĚNÍM</t>
  </si>
  <si>
    <t>OCHRANA STROMŮ BEDNĚNÍM_x000d_
_x000d_
- hlavní část</t>
  </si>
  <si>
    <t xml:space="preserve">odborný odhad:   5*1,5*1,5 = 11,250000 =&gt; A</t>
  </si>
  <si>
    <t>položka zahrnuje veškerý materiál, výrobky a polotovary, včetně mimostaveništní a vnitrostaveništní dopravy (rovněž přesuny), včetně naložení a složení, případně s uložením</t>
  </si>
  <si>
    <t>21152</t>
  </si>
  <si>
    <t>SANAČNÍ ŽEBRA Z KAMENIVA DRCENÉHO</t>
  </si>
  <si>
    <t>- výplň odvodňovacích žeber nebo trativodů kamenivem hrubým drceným - štěrkodrť frakce 8/16 mm_x000d_
- včetně nákupu materiálu_x000d_
- podélná drenáž - obsyp_x000d_
_x000d_
- hlavní část</t>
  </si>
  <si>
    <t>66*0,15 = 9,900000 =&gt; A</t>
  </si>
  <si>
    <t>položka zahrnuje dodávku předepsaného kameniva, mimostaveništní a vnitrostaveništní dopravu a jeho uložení není-li v zadávací dokumentaci uvedeno jinak, jedná se o nakupovaný materiál</t>
  </si>
  <si>
    <t>- zřízení opláštění výplně z geotextilie odvodňovacích žeber nebo trativodů v rýze nebo zářezu se stěnami svislými nebo šikmými o sklonu přes 1:2 při rozvinuté šířce opláštění do 2,5 m_x000d_
- včetně dodání geotextílie_x000d_
- podélná drenáž - filtrační geotextilie 200 g/m2_x000d_
_x000d_
- hlavní část</t>
  </si>
  <si>
    <t>66*2 = 132,000000 =&gt; A</t>
  </si>
  <si>
    <t>21451</t>
  </si>
  <si>
    <t>SANAČNÍ VRSTVY Z LOMOVÉHO KAMENE</t>
  </si>
  <si>
    <t xml:space="preserve">- sanační vrstva_x000d_
- hrubé kamenivo 63/125mm nebo lomový kamen zahutněná do základové spáry tl. 300mm (po zhutnění)_x000d_
- předpoklad 50% plochy základového pasu -  bude upřesněno geotechnickým dozorem stavby_x000d_
_x000d_
- hlavní část</t>
  </si>
  <si>
    <t>(66*1,8*0,3)*0,5 = 17,820000 =&gt; A</t>
  </si>
  <si>
    <t>Položka zahrnuje:
- dodávku lomového kamen předepsané kvality
- mimostaveništní a vnitrostaveništní dopravu, rozprostření se zhutněním
- není-li v zadávací dokumentaci uvedeno jinak, jedná se o nakupovaný materiál
Položka nezahrnuje:
- x</t>
  </si>
  <si>
    <t>261116</t>
  </si>
  <si>
    <t>VRTY PRO KOTV, INJEKT, MIKROPIL NA POVRCHU TŘ I D DO 80MM</t>
  </si>
  <si>
    <t>ZEMNÍ HŘEBY_x000d_
- provedení vrtu do pr. 56 mm, osazení hřebu z betonářské oceli R25 délky 3,0 m, včetně zainjektování ve vrtu aktivovanou cementovou maltou_x000d_
- dočasné zajištění stěny výkopu_x000d_
- 2ks hřebů R25 dl. 3,0m/m2 plochy stěny výkopu_x000d_
_x000d_
- hlavní část</t>
  </si>
  <si>
    <t>74*2,4*2*3 = 1065,600000 =&gt; A</t>
  </si>
  <si>
    <t>položka zahrnuje:_x000d_
přemístění, montáž a demontáž vrtných souprav_x000d_
svislou dopravu zeminy z vrtu_x000d_
vodorovnou dopravu zeminy bez uložení na skládku_x000d_
případně nutné pažení dočasné (včetně odpažení) i trvalé</t>
  </si>
  <si>
    <t>285392</t>
  </si>
  <si>
    <t>DODATEČNÉ KOTVENÍ VLEPENÍM BETONÁŘSKÉ VÝZTUŽE D DO 16MM DO VRTŮ</t>
  </si>
  <si>
    <t>- kotevní trn dříku opěrné zdi z betonářské oceli ∅R16 á 0.40m vlepený epoxidovým tmelem do předvrtaných otvorů v základu opěrné zdi_x000d_
_x000d_
- hlavní část</t>
  </si>
  <si>
    <t>66/0,4 = 165,000000 =&gt; A</t>
  </si>
  <si>
    <t>Položka zahrnuje:
dodání výztuže předepsaného profilu a předepsané délky (do 600mm)provedení vrtu předepsaného profilu a předepsané délky (do 300mm)vsunutí výztuže do vyvrtaného profilu a její zalepení předepsaným pojivempřípadně nutné lešení</t>
  </si>
  <si>
    <t>289324</t>
  </si>
  <si>
    <t>STŘÍKANÝ ŽELEZOBETON DO C25/30</t>
  </si>
  <si>
    <t>dočasné zajištění stěny výkopu_x000d_
- předpokládaná tloušťka 100mm_x000d_
_x000d_
- hlavní část</t>
  </si>
  <si>
    <t>74*2,4*0,1*1,1 = 19,536000 =&gt; A</t>
  </si>
  <si>
    <t>289365</t>
  </si>
  <si>
    <t>VÝZTUŽ STŘÍKANÉHO BETONU Z OCELI 10505, B500B</t>
  </si>
  <si>
    <t>dočasné zajištění stěny výkopu_x000d_
- hřeb z betonářské oceli R25 2 ks/m2 stěny výkopu, délka 3,0 m, ocel B500B (R)_x000d_
_x000d_
- hlavní část</t>
  </si>
  <si>
    <t>74*2,4*2*1,5*0,000158 = 0,084182 =&gt; A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</si>
  <si>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 (provedení vrtu, dodání a vsunutí kotvičky, její zalepení předepsaným pojivem),-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</si>
  <si>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289366</t>
  </si>
  <si>
    <t>VÝZTUŽ STŘÍKANÉHO BETONU Z KARI SITÍ</t>
  </si>
  <si>
    <t>dočasné zajištění stěny výkopu_x000d_
- výztuž KARI KY49 100/100/8mm_x000d_
_x000d_
- hlavní část</t>
  </si>
  <si>
    <t>74*2,4*1,25*7,9/1000 = 1,753800 =&gt; A</t>
  </si>
  <si>
    <t>3 - Svislé a kompletní konstrukce</t>
  </si>
  <si>
    <t>317325</t>
  </si>
  <si>
    <t>ŘÍMSY ZE ŽELEZOBETONU DO C30/37</t>
  </si>
  <si>
    <t>- římsa opěrné zdi - C30/37 XF4/XD3/XC4_x000d_
_x000d_
- hlavní část</t>
  </si>
  <si>
    <t>66*0,35 = 23,100000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</si>
  <si>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</si>
  <si>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</si>
  <si>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</si>
  <si>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- římsa opěrné zdi_x000d_
110 kg/m3_x000d_
_x000d_
- hlavní část</t>
  </si>
  <si>
    <t>23,1*0,11 = 2,541000 =&gt; A</t>
  </si>
  <si>
    <t>položka zahrnuje:
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</si>
  <si>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327213</t>
  </si>
  <si>
    <t>OBKLAD ZDÍ OPĚR, ZÁRUB, NÁBŘEŽ Z LOM KAMENE</t>
  </si>
  <si>
    <t>- lícové zdivo dříku opěrné zdi - žula tl. 250 mm s vyspárováním cementovou maltou MC25 F3_x000d_
- z lomového kamene štípaného nebo ručně vybíraného na maltu z nepravidelných kamenů objemu 1 kusu kamene do 0,02 m3, šířka spáry přes 10 do 20 mm _x000d_
- včetně nákupu materiálu_x000d_
- lícové zdivo dříku opěrné zdi_x000d_
_x000d_
- hlavní část</t>
  </si>
  <si>
    <t>66*2,4*0,25 = 39,600000 =&gt; A</t>
  </si>
  <si>
    <t>položka zahrnuje dodávku a osazení lomového kamene, jeho výběr a případnou úpravu, jeho případné kotvení se všemi souvisejícími materiály a pracemi, dodávku předepsané malty, spárování.</t>
  </si>
  <si>
    <t>327314</t>
  </si>
  <si>
    <t>ZDI OPĚRNÉ, ZÁRUBNÍ, NÁBŘEŽNÍ Z PROSTÉHO BETONU DO C25/30</t>
  </si>
  <si>
    <t>- základový pas opěrné zdi C25/30 XF3 _x000d_
_x000d_
- hlavní část</t>
  </si>
  <si>
    <t>66*(1,8*0,8+0,4*0,8) = 116,160000 =&gt; A</t>
  </si>
  <si>
    <t>327324</t>
  </si>
  <si>
    <t>ZDI OPĚRNÉ, ZÁRUBNÍ, NÁBŘEŽNÍ ZE ŽELEZOVÉHO BETONU DO C25/30</t>
  </si>
  <si>
    <t>- dřík opěrné zdi C25/30 XF2/XD1/XC4_x000d_
_x000d_
- hlavní část</t>
  </si>
  <si>
    <t>66*((2,35*0,45)+(2,35*2,35/10)/2) = 88,019250 =&gt; A</t>
  </si>
  <si>
    <t>327365</t>
  </si>
  <si>
    <t>VÝZTUŽ ZDÍ OPĚRNÝCH, ZÁRUBNÍCH, NÁBŘEŽNÍCH Z OCELI 10505, B500B</t>
  </si>
  <si>
    <t>- dřík opěrné zdi_x000d_
30kg/m3_x000d_
_x000d_
- hlavní část</t>
  </si>
  <si>
    <t>88,019*0,03 = 2,640570 =&gt; A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</si>
  <si>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</si>
  <si>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327366</t>
  </si>
  <si>
    <t>VÝZTUŽ ZDÍ OPĚRNÝCH, ZÁRUBNÍCH, NÁBŘEŽNÍCH Z KARI SÍTÍ</t>
  </si>
  <si>
    <t>- dřík opěrné zdi_x000d_
KARI KY50 (150/150/8mm) - 25kg/m3_x000d_
_x000d_
- hlavní část</t>
  </si>
  <si>
    <t>88,019*0,025 = 2,200475 =&gt; A</t>
  </si>
  <si>
    <t>457312</t>
  </si>
  <si>
    <t>VYROVNÁVACÍ A SPÁDOVÝ PROSTÝ BETON C12/15</t>
  </si>
  <si>
    <t>- lože pro trativody z betonu prostého_x000d_
- podélná drenáž - spádový beton C12/15 XC0_x000d_
_x000d_
- hlavní část</t>
  </si>
  <si>
    <t>66*0,2 = 13,200000 =&gt; A</t>
  </si>
  <si>
    <t>45850</t>
  </si>
  <si>
    <t>VÝPLŇ ZA OPĚRAMI A ZDMI Z KAMENIVA</t>
  </si>
  <si>
    <t>- použita bude vhodná část výkopku uložená na mezideponii_x000d_
- posouzení vhodnosti pro další použití na stavbě bude zajištěno geotechnickým dozorem stavby_x000d_
- hutněný zásyp výkopů za opěrnou zdí _x000d_
- vhodná část výkopku - předpoklad 25% (z položek 12373.1 a 12483.1)_x000d_
_x000d_
- hlavní část</t>
  </si>
  <si>
    <t>43,29+72,15 = 115,440000 =&gt; A</t>
  </si>
  <si>
    <t>položka zahrnuje dodávku předepsaného kameniva, mimostaveništní a vnitrostaveništní dopravu a jeho uložení_x000d_
není-li v zadávací dokumentaci uvedeno jinak, jedná se o nakupovaný materiál</t>
  </si>
  <si>
    <t>458523</t>
  </si>
  <si>
    <t>VÝPLŇ ZA OPĚRAMI A ZDMI Z KAMENIVA DRCENÉHO, INDEX ZHUTNĚNÍ ID DO 0,9</t>
  </si>
  <si>
    <t>- zásyp po vrstvách 250 mm zhutněným na Id=0,90, PS=100% (ČSN 736133) nenamrzavým materiálem – nesoudržnou zeminou (štěrkodrtí ŠDB 0-63 mm)_x000d_
- hutněný zásyp výkopů za opěrnou zdí - nakupovaný materiál_x000d_
- předpoklad - bude upřesněno geotechnickým dozorem stavby_x000d_
- včetně dopravy, nákupu a dodání vhodného materiálu _x000d_
_x000d_
- hlavní část</t>
  </si>
  <si>
    <t>66*1,95+8*3,5 = 156,700000 =&gt; A _x000d_
odpočet - zpětné použití vhodné části výkopku_x000d_
-115,44 = -115,440000 =&gt; B _x000d_
Celkem: A+B = 41,260000 =&gt; C</t>
  </si>
  <si>
    <t>kamenný zához u paty opěrné zdi_x000d_
- předpoklad 1,25 m3/m_x000d_
_x000d_
- hlavní část</t>
  </si>
  <si>
    <t>74*1,25 = 92,500000 =&gt; A _x000d_
odpočet - zpětné použití vhodné části kamenů z výkopku_x000d_
-57,72 = -57,720000 =&gt; B _x000d_
Celkem: A+B = 34,780000 =&gt; C</t>
  </si>
  <si>
    <t>vhodný kámen separovaný z výkopu_x000d_
- posouzení vhodnosti pro další použití na stavbě bude zajištěno geotechnickým dozorem stavby_x000d_
- kamenný zához u paty opěrné zdi - předpoklad 1,25 m3/m_x000d_
- kameny vhodné na zához separované z výkopu a uložené na meziskládce (50% položky 12493)_x000d_
_x000d_
- hlavní část</t>
  </si>
  <si>
    <t>115,44*0,5 = 57,720000 =&gt; A</t>
  </si>
  <si>
    <t>7 - Přidružená stavební výroba</t>
  </si>
  <si>
    <t>711111</t>
  </si>
  <si>
    <t>IZOLACE BĚŽNÝCH KONSTRUKCÍ PROTI ZEMNÍ VLHKOSTI ASFALTOVÝMI NÁTĚRY</t>
  </si>
  <si>
    <t>- izolace rubu opěrné zdi - penetrační a 2x asfaltový nátěr_x000d_
_x000d_
- hlavní část</t>
  </si>
  <si>
    <t>66*(0,5+2,35+0,15) = 198,000000 =&gt; A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</si>
  <si>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</si>
  <si>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</si>
  <si>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</si>
  <si>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- ochranná izolace rubu opěrné zdi - netkaná geotextilie 400g/m²_x000d_
_x000d_
- hlavní část</t>
  </si>
  <si>
    <t>Položka zahrnuje:
- dodání předepsaného ochranného materiálu
- zřízení ochrany izolace
Položka nezahrnuje:
- x</t>
  </si>
  <si>
    <t>78383</t>
  </si>
  <si>
    <t>NÁTĚRY BETON KONSTR TYP S4 (OS-C)</t>
  </si>
  <si>
    <t>- nátěr hrany římsy dle VL 4 401.01a_x000d_
_x000d_
- hlavní část</t>
  </si>
  <si>
    <t>66*0,25 = 16,500000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</si>
  <si>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</si>
  <si>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87433</t>
  </si>
  <si>
    <t>POTRUBÍ Z TRUB PLASTOVÝCH ODPADNÍCH DN DO 150MM</t>
  </si>
  <si>
    <t>- podélná drenáž - vyústění_x000d_
- včetně vyústění rubu drenáže zdi pomocí T 160/160 mm, trubky PVC DN 160 mm a pohledové kameninové trubky DN 200 mm_x000d_
_x000d_
- hlavní část</t>
  </si>
  <si>
    <t>6*1,25 = 7,500000 =&gt; A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</si>
  <si>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</si>
  <si>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875332</t>
  </si>
  <si>
    <t>POTRUBÍ DREN Z TRUB PLAST DN DO 150MM DĚROVANÝCH</t>
  </si>
  <si>
    <t>- podélná drenáž - PEHD DN 150mm_x000d_
_x000d_
- hlavní část</t>
  </si>
  <si>
    <t>66 = 66,000000 =&gt; A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</si>
  <si>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</si>
  <si>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- zábradelní svodidla ocelová s osazením sloupků kotvením do římsy, úrovně zádržnosti H2, s madlem a výplní z vodorovných tyčí_x000d_
_x000d_
- hlavní část</t>
  </si>
  <si>
    <t>položka zahrnuje:
- kompletní dodávku všech dílů ocelového svodidla s předepsanou povrchovou úpravou včetně spojovacích a diltačních prvků- montáž a osazení svodidla, kotvení, t.j. kotevní desky, šrouby z nerez oceli, vrty a zálivku, pokud zadávací dokumentace nestanoví jinak, případné nivelační hmoty pod kotevní desky- přechod na jiný typ svodidla nebo přes mostní závěr- ochranu proti bludným proudům a vývody pro jejich měřenínezahrnuje odrazky nebo retroreflexní fólie</t>
  </si>
  <si>
    <t>- výkop pro opěrnou zeď_x000d_
_x000d_
- hlavní část</t>
  </si>
  <si>
    <t>výkop pro opěrnou zeď_x000d_
78+2*1,5 = 81,000000 =&gt; A</t>
  </si>
  <si>
    <t>931182</t>
  </si>
  <si>
    <t>VÝPLŇ DILATAČNÍCH SPAR Z POLYSTYRENU TL 20MM</t>
  </si>
  <si>
    <t>- dilatační spáry dříku a římsy opěrné zdi_x000d_
_x000d_
- hlavní část</t>
  </si>
  <si>
    <t>66/12*2,35 = 12,925000 =&gt; A _x000d_
66/6*0,35 = 3,850000 =&gt; B _x000d_
Celkem: A+B = 16,775000 =&gt; C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</si>
  <si>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</si>
  <si>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</si>
  <si>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</si>
  <si>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- těsnění líce dilatační spáry dříku a římsy opěrné zdi_x000d_
_x000d_
- hlavní část</t>
  </si>
  <si>
    <t>66/12*2,35 = 12,925000 =&gt; A _x000d_
66/6*(0,2+0,5+0,8+0,15) = 18,150000 =&gt; B _x000d_
Celkem: A+B = 31,075000 =&gt; C</t>
  </si>
  <si>
    <t>93135</t>
  </si>
  <si>
    <t>TĚSNĚNÍ DILATAČ SPAR PRYŽ PÁSKOU NEBO KRUH PROFILEM</t>
  </si>
  <si>
    <t>SO203.2 - Opěrná zeď 44,55 - nábřežní opěrná zeď</t>
  </si>
  <si>
    <t>(69,66+116,1)*1,85 = 343,656000 =&gt; A</t>
  </si>
  <si>
    <t>30/6*8 = 40,000000 =&gt; A</t>
  </si>
  <si>
    <t>40 = 40,000000 =&gt; A</t>
  </si>
  <si>
    <t>36*8,6*0,3*0,25 = 23,220000 =&gt; A</t>
  </si>
  <si>
    <t>36*8,6*0,3*0,75 = 69,660000 =&gt; A</t>
  </si>
  <si>
    <t>36*8,6*0,5*0,25 = 38,700000 =&gt; A</t>
  </si>
  <si>
    <t>36*8,6*0,5*0,75 = 116,100000 =&gt; A</t>
  </si>
  <si>
    <t>Těžení a přemístění jednotlivých balvanů velikosti přes 0,5 m z horniny tř. 6 a 7 (využití materiálu v rámci stavby)_x000d_
- třídění lomového kamene _x000d_
- zatřídění vybouraných materiálů a zeminy včetně posouzení vhodnosti pro další použití na stavbě bude zajištěno geotechnickým dozorem stavby_x000d_
- výkop pro opěrnou zeď a přemístění velkých kamenů v korytě potoka _x000d_
- předpoklad 20% výkopu_x000d_
- velké kameny ponechat na místě stavby a vhodné kameny separované z výkopu odvést na meziskládku (předpoklad 50%) pro zpětné použití na stavbě (kamenný zához)_x000d_
_x000d_
- hlavní část</t>
  </si>
  <si>
    <t>36*8,6*0,2 = 61,920000 =&gt; A</t>
  </si>
  <si>
    <t>- uložení sypaniny do násypů a na skládky bez zhutnění (uložení na meziskládku)_x000d_
- zatřídění vybouraných materiálů a zeminy včetně posouzení vhodnosti pro další použití na stavbě bude zajištěno geotechnickým dozorem stavby_x000d_
- vhodná část výkopku - předpoklad 25% (z položek 12373.1 a 12483.1)_x000d_
- kameny vhodné na zához - předpoklad 50% (položka 12493)_x000d_
_x000d_
- hlavní část</t>
  </si>
  <si>
    <t>23,22+38,7 = 61,920000 =&gt; A _x000d_
61,92*0,5 = 30,960000 =&gt; B _x000d_
Celkem: A+B = 92,880000 =&gt; C</t>
  </si>
  <si>
    <t>- ochrana stromů bedněním _x000d_
- kompletní dodávka, včetně nákupu a dodání potřebného materiálu_x000d_
- včetně následného odstranění, odvozu a likvidace_x000d_
_x000d_
- hlavní část</t>
  </si>
  <si>
    <t xml:space="preserve">odborný odhad:   2*1,5*1,5 = 4,500000 =&gt; A</t>
  </si>
  <si>
    <t>30*0,15 = 4,500000 =&gt; A</t>
  </si>
  <si>
    <t>30*2 = 60,000000 =&gt; A</t>
  </si>
  <si>
    <t>(30*1,8*0,3)*0,5 = 8,100000 =&gt; A</t>
  </si>
  <si>
    <t>36*2,4*2*3 = 518,400000 =&gt; A</t>
  </si>
  <si>
    <t>30/0,4 = 75,000000 =&gt; A</t>
  </si>
  <si>
    <t>36*2,4*0,1*1,1 = 9,504000 =&gt; A</t>
  </si>
  <si>
    <t>36*2,4*2*1,5*0,000158 = 0,040954 =&gt; A</t>
  </si>
  <si>
    <t>36*2,4*1,25*7,9/1000 = 0,853200 =&gt; A</t>
  </si>
  <si>
    <t>30*0,35 = 10,500000 =&gt; A</t>
  </si>
  <si>
    <t>10,5*0,11 = 1,155000 =&gt; A</t>
  </si>
  <si>
    <t>30*2,30*0,25 = 17,250000 =&gt; A</t>
  </si>
  <si>
    <t>30*(1,8*0,8+0,4*0,8) = 52,800000 =&gt; A</t>
  </si>
  <si>
    <t>30*((2,30*0,45)+(2,3*2,3/10)/2) = 38,985000 =&gt; A</t>
  </si>
  <si>
    <t>- výztuž opěrných zdí a valů průměru do 12 mm, z oceli 10 505 (R) nebo BSt 500_x000d_
- dřík opěrné zdi_x000d_
30kg/m3_x000d_
_x000d_
- hlavní část</t>
  </si>
  <si>
    <t>38,985*0,03 = 1,169550 =&gt; A</t>
  </si>
  <si>
    <t>38,985*0,025 = 0,974625 =&gt; A</t>
  </si>
  <si>
    <t>30*0,2 = 6,000000 =&gt; A</t>
  </si>
  <si>
    <t>23,22+38,7 = 61,920000 =&gt; A</t>
  </si>
  <si>
    <t>30*2,2+6*3,5 = 87,000000 =&gt; A _x000d_
odpočet - zpětné použití vhodné části výkopku_x000d_
-61,92 = -61,920000 =&gt; B _x000d_
Celkem: A+B = 25,080000 =&gt; C</t>
  </si>
  <si>
    <t>36*1,25 = 45,000000 =&gt; A _x000d_
odpočet - zpětné použití vhodné části kamenů z výkopku_x000d_
-30,96 = -30,960000 =&gt; B _x000d_
Celkem: A+B = 14,040000 =&gt; C</t>
  </si>
  <si>
    <t>61,92*0,5 = 30,960000 =&gt; A</t>
  </si>
  <si>
    <t>30*(0,5+2,3+0,15) = 88,500000 =&gt; A</t>
  </si>
  <si>
    <t>30*0,25 = 7,500000 =&gt; A</t>
  </si>
  <si>
    <t>3*1,25 = 3,750000 =&gt; A</t>
  </si>
  <si>
    <t>30 = 30,000000 =&gt; A</t>
  </si>
  <si>
    <t>3 = 3,000000 =&gt; A</t>
  </si>
  <si>
    <t>výkop pro opěrnou zeď_x000d_
38+2*1,5 = 41,000000 =&gt; A</t>
  </si>
  <si>
    <t>30/12*2,3 = 5,750000 =&gt; A _x000d_
30/6*0,35 = 1,750000 =&gt; B _x000d_
Celkem: A+B = 7,500000 =&gt; C</t>
  </si>
  <si>
    <t>30/12*2,3 = 5,750000 =&gt; A _x000d_
30/6*(0,2+0,5+0,8+0,15) = 8,250000 =&gt; B _x000d_
Celkem: A+B = 14,000000 =&gt; C</t>
  </si>
  <si>
    <t>14 = 14,000000 =&gt; A</t>
  </si>
  <si>
    <t>SO203.3 - Opěrná zeď 44,64 - nábřežní opěrná zeď</t>
  </si>
  <si>
    <t>(155,925+259,875)*1,85 = 769,230000 =&gt; A</t>
  </si>
  <si>
    <t>60/6*8 = 80,000000 =&gt; A</t>
  </si>
  <si>
    <t>70 = 70,000000 =&gt; A</t>
  </si>
  <si>
    <t>66*10,5*0,3*0,25 = 51,975000 =&gt; A</t>
  </si>
  <si>
    <t>66*10,5*0,3*0,75 = 155,925000 =&gt; A</t>
  </si>
  <si>
    <t>66*10,5*0,5*0,25 = 86,625000 =&gt; A</t>
  </si>
  <si>
    <t>66*10,5*0,5*0,75 = 259,875000 =&gt; A</t>
  </si>
  <si>
    <t>66*10,5*0,2 = 138,600000 =&gt; A</t>
  </si>
  <si>
    <t>51,975+86,625 = 138,600000 =&gt; A _x000d_
138,6*0,5 = 69,300000 =&gt; B _x000d_
Celkem: A+B = 207,900000 =&gt; C</t>
  </si>
  <si>
    <t xml:space="preserve">odborný odhad:  4*1,5*1,5 = 9,000000 =&gt; A</t>
  </si>
  <si>
    <t>60*0,15 = 9,000000 =&gt; A</t>
  </si>
  <si>
    <t>60*2 = 120,000000 =&gt; A</t>
  </si>
  <si>
    <t>(60*1,8*0,3)*0,5 = 16,200000 =&gt; A</t>
  </si>
  <si>
    <t>66*3*2*3 = 1188,000000 =&gt; A</t>
  </si>
  <si>
    <t>60/0,4 = 150,000000 =&gt; A</t>
  </si>
  <si>
    <t>66*3*0,1*1,1 = 21,780000 =&gt; A</t>
  </si>
  <si>
    <t>66*3*2*1,5*0,000158 = 0,093852 =&gt; A</t>
  </si>
  <si>
    <t>66*3*1,25*7,9/1000 = 1,955250 =&gt; A</t>
  </si>
  <si>
    <t>60*0,35 = 21,000000 =&gt; A</t>
  </si>
  <si>
    <t>21*0,11 = 2,310000 =&gt; A</t>
  </si>
  <si>
    <t>60*2,70*0,25 = 40,500000 =&gt; A</t>
  </si>
  <si>
    <t>60*(1,8*0,8+0,4*0,8) = 105,600000 =&gt; A</t>
  </si>
  <si>
    <t>60*((2,70*0,45)+(2,7*2,7/10)/2) = 94,770000 =&gt; A</t>
  </si>
  <si>
    <t>94,77*0,03 = 2,843100 =&gt; A</t>
  </si>
  <si>
    <t>94,77*0,025 = 2,369250 =&gt; A</t>
  </si>
  <si>
    <t>60*0,2 = 12,000000 =&gt; A</t>
  </si>
  <si>
    <t>51,975+86,625 = 138,600000 =&gt; A</t>
  </si>
  <si>
    <t>60*3,2+6*4,5 = 219,000000 =&gt; A _x000d_
odpočet - zpětné použití vhodné části výkopku_x000d_
-138,6 = -138,600000 =&gt; B _x000d_
Celkem: A+B = 80,400000 =&gt; C</t>
  </si>
  <si>
    <t>66*1,25 = 82,500000 =&gt; A _x000d_
odpočet - zpětné použití vhodné části kamenů z výkopku_x000d_
-69,3 = -69,300000 =&gt; B _x000d_
Celkem: A+B = 13,200000 =&gt; C</t>
  </si>
  <si>
    <t>138,6*0,5 = 69,300000 =&gt; A</t>
  </si>
  <si>
    <t>60*(0,5+2,7+0,15) = 201,000000 =&gt; A</t>
  </si>
  <si>
    <t>60*0,25 = 15,000000 =&gt; A</t>
  </si>
  <si>
    <t>5*1,25 = 6,250000 =&gt; A</t>
  </si>
  <si>
    <t>60 = 60,000000 =&gt; A</t>
  </si>
  <si>
    <t>výkop pro opěrnou zeď_x000d_
68+2*1,5 = 71,000000 =&gt; A</t>
  </si>
  <si>
    <t>60/12*2,7 = 13,500000 =&gt; A _x000d_
60/6*0,35 = 3,500000 =&gt; B _x000d_
Celkem: A+B = 17,000000 =&gt; C</t>
  </si>
  <si>
    <t>60/12*2,7 = 13,500000 =&gt; A _x000d_
60/6*(0,2+0,5+0,8+0,15) = 16,500000 =&gt; B _x000d_
Celkem: A+B = 30,000000 =&gt; C</t>
  </si>
  <si>
    <t>38 = 38,000000 =&gt; A</t>
  </si>
  <si>
    <t>SO203.4 - Opěrná zeď 44,79 - opěrná zeď typ B1 založená na mikropilotách</t>
  </si>
  <si>
    <t>(36+54)*1,85 = 166,500000 =&gt; A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</si>
  <si>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40% výkopu, z toho 25% vytříděného výkopu na meziskládku a zpět pro zásyp_x000d_
_x000d_
- hlavní část</t>
  </si>
  <si>
    <t>48*2,5*0,4*0,25 = 12,000000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</si>
  <si>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40% výkopu, z toho 75% vytříděného výkopu na trvalou skládku_x000d_
- včetně naložení, odvozu a uložení na skládce_x000d_
- poplatek za uložení na skládce v položce 015112_x000d_
_x000d_
- hlavní část</t>
  </si>
  <si>
    <t>48*2,5*0,4*0,75 = 36,000000 =&gt; A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</si>
  <si>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60% výkopu, z toho 25% vytříděného výkopu na meziskládku a zpět pro zásyp_x000d_
_x000d_
- hlavní část</t>
  </si>
  <si>
    <t>48*2,5*0,6*0,25 = 18,000000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</si>
  <si>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60% výkopu, z toho 75% vytříděného výkopu na trvalou skládku_x000d_
- včetně naložení, odvozu a uložení na skládce_x000d_
- poplatek za uložení na skládce v položce 015112_x000d_
_x000d_
- hlavní část</t>
  </si>
  <si>
    <t>48*2,5*0,6*0,75 = 54,000000 =&gt; A</t>
  </si>
  <si>
    <t>17110</t>
  </si>
  <si>
    <t>ULOŽENÍ SYPANINY DO NÁSYPŮ SE ZHUTNĚNÍM</t>
  </si>
  <si>
    <t>- včetně posouzení vhodnosti pro další použití na stavbě, bude zajištěno geotechnickým dozorem stavby_x000d_
- úprava svahu násypu u paty zdi - vhodná část původní zeminy_x000d_
_x000d_
- hlavní část</t>
  </si>
  <si>
    <t>42*0,25+6*1,5 = 19,500000 =&gt; A</t>
  </si>
  <si>
    <t>- uložení na meziskládku _x000d_
- posouzení vhodnosti pro další použití na stavbě, bude zajištěno geotechnickým dozorem stavby_x000d_
- vhodná část výkopku - předpoklad 25%_x000d_
- z položek 12373.1 a 12483.1_x000d_
_x000d_
- hlavní část</t>
  </si>
  <si>
    <t>12+18 = 30,000000 =&gt; A</t>
  </si>
  <si>
    <t>- uložení ornice ve svahu sklonu přes 1:5 při souvislé ploše do 500 m2, tl. vrstvy do 100 mm_x000d_
- včetně nákupu ornice_x000d_
- úprava svahu pod opěrnou zdí_x000d_
_x000d_
- hlavní část</t>
  </si>
  <si>
    <t>50*3*0,1 = 15,000000 =&gt; A</t>
  </si>
  <si>
    <t>- rozprostření ornice ve svahu sklonu přes 1:5 při souvislé ploše do 500 m2, tl. vrstvy do 100 mm_x000d_
- úprava svahu pod opěrnou zdí_x000d_
_x000d_
- hlavní část</t>
  </si>
  <si>
    <t xml:space="preserve">plocha dle ACAD:  50*3 = 150,000000 =&gt; A</t>
  </si>
  <si>
    <t>- úprava svahu pod opěrnou zdí_x000d_
_x000d_
- hlavní část</t>
  </si>
  <si>
    <t xml:space="preserve">odborný odhad:  10*1,5*1,5 = 22,500000 =&gt; A</t>
  </si>
  <si>
    <t>42*0,15 = 6,300000 =&gt; A</t>
  </si>
  <si>
    <t>- zřízení opláštění výplně z geotextilie odvodňovacích žeber nebo trativodů v rýze nebo zářezu se stěnami svislými nebo šikmými o sklonu přes 1:2 při rozvinuté šířce opláštění do 2,5 m_x000d_
- včetně dodání geotextílie_x000d_
- podélná drenáž - filtrační geotextilie 300 g/m2_x000d_
_x000d_
- hlavní část</t>
  </si>
  <si>
    <t>42*2 = 84,000000 =&gt; A</t>
  </si>
  <si>
    <t>224367</t>
  </si>
  <si>
    <t>VÝZTUŽ PILOT TUHÁ</t>
  </si>
  <si>
    <t>- ocel profilová HEB, v jakosti 11 375, h=140 mm_x000d_
- osazení a vycentrování do vrtu ocelového profilu HEB140 (34kg/m)_x000d_
_x000d_
- hlavní část</t>
  </si>
  <si>
    <t>42/6*8*6*0,034 = 11,424000 =&gt; A</t>
  </si>
  <si>
    <t>položka zahrnuje:
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</si>
  <si>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26145</t>
  </si>
  <si>
    <t>VRTY PRO KOTVENÍ, INJEKTÁŽ A MIKROPILOTY NA POVRCHU TŘ. IV D DO 300MM</t>
  </si>
  <si>
    <t>- vrty pro svislé mikropiloty - zápory_x000d_
_x000d_
- hlavní část</t>
  </si>
  <si>
    <t>42/6*8*5,5 = 308,000000 =&gt; A</t>
  </si>
  <si>
    <t>položka zahrnuje:
přemístění, montáž a demontáž vrtných soupravsvislou dopravu zeminy z vrtuvodorovnou dopravu zeminy bez uložení na skládkupřípadně nutné pažení dočasné (včetně odpažení) i trvalé</t>
  </si>
  <si>
    <t>281611</t>
  </si>
  <si>
    <t>INJEKTOVÁNÍ NÍZKOTLAKÉ Z CEMENTOVÝCH POJIV NA POVRCHU</t>
  </si>
  <si>
    <t>- zálivka aktivovanou cementovou maltou_x000d_
- výplň svislých mikropilot - zápor_x000d_
_x000d_
- hlavní část</t>
  </si>
  <si>
    <t>42/6*8*5,5*0,07*1,1 = 23,716000 =&gt; A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</si>
  <si>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Položka zahrnuje veškerý materiál, výrobky a polotovary, včetně mimostaveništní a vnitrostaveništní dopravy (rovněž přesuny), včetně naložení a složení, případně s uložením.</t>
  </si>
  <si>
    <t>289971</t>
  </si>
  <si>
    <t>OPLÁŠTĚNÍ (ZPEVNĚNÍ) Z GEOTEXTILIE</t>
  </si>
  <si>
    <t>Zpevnění svahu jutovou, kokosovou nebo plastovou rohoží na svahu přes 1:2 do 1:1_x000d_
- úprava svahu pod opěrnou zdí_x000d_
_x000d_
- hlavní část</t>
  </si>
  <si>
    <t>42*0,35 = 14,700000 =&gt; A</t>
  </si>
  <si>
    <t>14,7*0,11 = 1,617000 =&gt; A</t>
  </si>
  <si>
    <t>- základ a dřík opěrné zdi_x000d_
_x000d_
- hlavní část</t>
  </si>
  <si>
    <t>42*0,8*1 = 33,600000 =&gt; A _x000d_
42*0,6*0,4 = 10,080000 =&gt; B _x000d_
Celkem: A+B = 43,680000 =&gt; C</t>
  </si>
  <si>
    <t>- základ a dřík opěrné zdi_x000d_
90 kg/m3_x000d_
_x000d_
- hlavní část</t>
  </si>
  <si>
    <t>43,68*0,09 = 3,931200 =&gt; A</t>
  </si>
  <si>
    <t>- lože pro trativody z betonu prostého_x000d_
- podélná drenáž - spádový beton C12/15 XC0 tl. 100 mm_x000d_
_x000d_
- hlavní část</t>
  </si>
  <si>
    <t>42*1,5*0,15 = 9,450000 =&gt; A</t>
  </si>
  <si>
    <t>Svah násypu v místě vyústění drenáže a prostupů odvodnění bude zpevněn dlažbou z lomového kamene tl. 150 mm do betonu C20/25n XF3._x000d_
- zpevnění svahu pod opěrnou zdí_x000d_
- pod prostupy odvodnění (2 m2)_x000d_
- v místě vyústění drenáže (1 m2)_x000d_
_x000d_
- hlavní část</t>
  </si>
  <si>
    <t>1,5 = 1,500000 =&gt; A</t>
  </si>
  <si>
    <t>45731</t>
  </si>
  <si>
    <t>VYROVNÁVACÍ A SPÁD PROSTÝ BETON</t>
  </si>
  <si>
    <t>- podélná drenáž - spádový beton_x000d_
_x000d_
- hlavní část</t>
  </si>
  <si>
    <t>42*0,12 = 5,040000 =&gt; A</t>
  </si>
  <si>
    <t>- použita bude vhodná část výkopku uložená na mezideponii_x000d_
- posouzení vhodnosti pro další použití na stavbě bude zajištěno geotechnickým dozorem stavby_x000d_
- hutněný zásyp výkopů za opěrnou zdí _x000d_
- vhodná část výkopku - (z položek 12373.1 a 12483.1)_x000d_
_x000d_
- hlavní část</t>
  </si>
  <si>
    <t>12+18 = 30,000000 =&gt; A _x000d_
použito pro úpravy svahu u paty zdi_x000d_
- (42*0,25+6*1,5) = -19,500000 =&gt; B _x000d_
Celkem: A+B = 10,500000 =&gt; C</t>
  </si>
  <si>
    <t>42*1,25+6*2,75 = 69,000000 =&gt; A _x000d_
odpočet - zpětné použití vhodné části výkopku_x000d_
-10,5 = -10,500000 =&gt; B _x000d_
Celkem: A+B = 58,500000 =&gt; C</t>
  </si>
  <si>
    <t>3*2*0,15 = 0,900000 =&gt; A _x000d_
4*1*0,15 = 0,600000 =&gt; B _x000d_
Celkem: A+B = 1,500000 =&gt; C</t>
  </si>
  <si>
    <t>42*(0,8+0,4+0,4+0,15) = 73,500000 =&gt; A</t>
  </si>
  <si>
    <t>42*0,25 = 10,500000 =&gt; A</t>
  </si>
  <si>
    <t>87534</t>
  </si>
  <si>
    <t>POTRUBÍ DREN Z TRUB PLAST DN DO 200MM</t>
  </si>
  <si>
    <t>- podélná drenáž - vyústění_x000d_
- vyústění podélné drenáže HDPE DN 110 mm á 12,0 m_x000d_
_x000d_
- hlavní část</t>
  </si>
  <si>
    <t>4*2,5 = 10,000000 =&gt; A</t>
  </si>
  <si>
    <t xml:space="preserve"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</t>
  </si>
  <si>
    <t>875342</t>
  </si>
  <si>
    <t>POTRUBÍ DREN Z TRUB PLAST DN DO 200MM DĚROVANÝCH</t>
  </si>
  <si>
    <t>- podélná drenáž - HDPE DN 200_x000d_
_x000d_
- hlavní část</t>
  </si>
  <si>
    <t>42 = 42,000000 =&gt; A</t>
  </si>
  <si>
    <t>- sloupek svodidlový plastový s retroreflexní fólií s kovovým držákem_x000d_
_x000d_
- hlavní část</t>
  </si>
  <si>
    <t>40/10 = 4,000000 =&gt; A</t>
  </si>
  <si>
    <t>50+2*2 = 54,000000 =&gt; A</t>
  </si>
  <si>
    <t>- dilatační spáry základu, dříku a římsy_x000d_
_x000d_
- hlavní část</t>
  </si>
  <si>
    <t>42/6*(1*0,8+0,6*0,4) = 7,280000 =&gt; A _x000d_
42/6*0,35 = 2,450000 =&gt; B _x000d_
Celkem: A+B = 9,730000 =&gt; C</t>
  </si>
  <si>
    <t>42/6*(0,8+0,4) = 8,400000 =&gt; A _x000d_
42/6*(0,2+0,5+0,8+0,15) = 11,550000 =&gt; B _x000d_
Celkem: A+B = 19,950000 =&gt; C</t>
  </si>
  <si>
    <t xml:space="preserve">SO203.5 - Opěrná zeď 44,86 - nábřežní opěrná zeď </t>
  </si>
  <si>
    <t>(111,78+186,3)*1,85 = 551,448000 =&gt; A</t>
  </si>
  <si>
    <t>42/6*8 = 56,000000 =&gt; A</t>
  </si>
  <si>
    <t>48*10,35*0,3*0,25 = 37,260000 =&gt; A</t>
  </si>
  <si>
    <t>48*10,35*0,3*0,75 = 111,780000 =&gt; A</t>
  </si>
  <si>
    <t>48*10,35*0,5*0,25 = 62,100000 =&gt; A</t>
  </si>
  <si>
    <t>48*10,35*0,5*0,75 = 186,300000 =&gt; A</t>
  </si>
  <si>
    <t>48*10,35*0,2 = 99,360000 =&gt; A</t>
  </si>
  <si>
    <t>- uložení sypaniny do násypů a na skládky bez zhutnění - uložení na meziskládku_x000d_
- zatřídění vybouraných materiálů a zeminy včetně posouzení vhodnosti pro další použití na stavbě bude zajištěno geotechnickým dozorem stavby_x000d_
- vhodná část výkopku - předpoklad 25% (z položek 12373.1 a 12483.1)_x000d_
- kameny vhodné na zához - předpoklad 50% (položka 12493)_x000d_
_x000d_
- hlavní část</t>
  </si>
  <si>
    <t>37,26+62,1 = 99,360000 =&gt; A _x000d_
99,36*0,5 = 49,680000 =&gt; B _x000d_
Celkem: A+B = 149,040000 =&gt; C</t>
  </si>
  <si>
    <t xml:space="preserve">odborný odhad:  3*1,5*1,5 = 6,750000 =&gt; A</t>
  </si>
  <si>
    <t>(42*1,8*0,3)*0,5 = 11,340000 =&gt; A</t>
  </si>
  <si>
    <t>48*3,1*2*3 = 892,800000 =&gt; A</t>
  </si>
  <si>
    <t>42/0,4 = 105,000000 =&gt; A</t>
  </si>
  <si>
    <t>- dočasné zajištění stěny výkopu_x000d_
- předpokládaná tloušťka 100mm_x000d_
_x000d_
- hlavní část</t>
  </si>
  <si>
    <t>48*3,1*0,1*1,1 = 16,368000 =&gt; A</t>
  </si>
  <si>
    <t>48*3,1*2*1,5*0,000158 = 0,070531 =&gt; A</t>
  </si>
  <si>
    <t>- dočasné zajištění stěny výkopu_x000d_
- výztuž KARI KY49 100/100/8mm_x000d_
_x000d_
- hlavní část</t>
  </si>
  <si>
    <t>48*3,1*1,25*7,9/1000 = 1,469400 =&gt; A</t>
  </si>
  <si>
    <t>42*2,80*0,25 = 29,400000 =&gt; A</t>
  </si>
  <si>
    <t>42*(1,8*0,8+0,4*0,8) = 73,920000 =&gt; A</t>
  </si>
  <si>
    <t>42*((2,80*0,45)+(2,8*2,8/10)/2) = 69,384000 =&gt; A</t>
  </si>
  <si>
    <t>69,384*0,03 = 2,081520 =&gt; A</t>
  </si>
  <si>
    <t>69,384*0,025 = 1,734600 =&gt; A</t>
  </si>
  <si>
    <t>42*0,2 = 8,400000 =&gt; A</t>
  </si>
  <si>
    <t>37,26+62,1 = 99,360000 =&gt; A</t>
  </si>
  <si>
    <t>42*3,3+6*4,5 = 165,600000 =&gt; A _x000d_
odpočet - zpětné použití vhodné části výkopku_x000d_
-99,36 = -99,360000 =&gt; B _x000d_
Celkem: A+B = 66,240000 =&gt; C</t>
  </si>
  <si>
    <t>- kamenný zához u paty opěrné zdi_x000d_
- předpoklad 1,25 m3/m_x000d_
_x000d_
- hlavní část</t>
  </si>
  <si>
    <t>48*1,25 = 60,000000 =&gt; A _x000d_
odpočet - zpětné použití vhodné části kamenů z výkopku_x000d_
-49,68 = -49,680000 =&gt; B _x000d_
Celkem: A+B = 10,320000 =&gt; C</t>
  </si>
  <si>
    <t>99,36*0,5 = 49,680000 =&gt; A</t>
  </si>
  <si>
    <t>42*(0,5+2,8+0,15) = 144,900000 =&gt; A</t>
  </si>
  <si>
    <t>4*1,25 = 5,000000 =&gt; A</t>
  </si>
  <si>
    <t>Odvodnění z plastových trub drenážní potrubí PEHD DN 150mm_x000d_
- podélná drenáž - PEHD DN 150mm_x000d_
_x000d_
- hlavní část</t>
  </si>
  <si>
    <t>5 = 5,000000 =&gt; A</t>
  </si>
  <si>
    <t>výkop pro opěrnou zeď_x000d_
50+2*1,5 = 53,000000 =&gt; A</t>
  </si>
  <si>
    <t>42/12*2,8 = 9,800000 =&gt; A _x000d_
42/6*0,35 = 2,450000 =&gt; B _x000d_
Celkem: A+B = 12,250000 =&gt; C</t>
  </si>
  <si>
    <t>42/12*2,8 = 9,800000 =&gt; A _x000d_
42/6*(0,2+0,5+0,8+0,15) = 11,550000 =&gt; B _x000d_
Celkem: A+B = 21,350000 =&gt; C</t>
  </si>
  <si>
    <t>SO203.6 - Opěrná zeď 44,99 - nábřežní opěrná zeď</t>
  </si>
  <si>
    <t>(42,525+70,875)*1,85 = 209,790000 =&gt; A</t>
  </si>
  <si>
    <t>24/6*8 = 32,000000 =&gt; A</t>
  </si>
  <si>
    <t>35 = 35,000000 =&gt; A</t>
  </si>
  <si>
    <t>30*6,3*0,3*0,25 = 14,175000 =&gt; A</t>
  </si>
  <si>
    <t>30*6,3*0,3*0,75 = 42,525000 =&gt; A</t>
  </si>
  <si>
    <t>30*6,3*0,5*0,25 = 23,625000 =&gt; A</t>
  </si>
  <si>
    <t>30*6,3*0,5*0,75 = 70,875000 =&gt; A</t>
  </si>
  <si>
    <t>30*6,3*0,2 = 37,800000 =&gt; A</t>
  </si>
  <si>
    <t>14,175+23,625 = 37,800000 =&gt; A _x000d_
37,8*0,5 = 18,900000 =&gt; B _x000d_
Celkem: A+B = 56,700000 =&gt; C</t>
  </si>
  <si>
    <t xml:space="preserve">odborný odhad:  2*1,5*1,5 = 4,500000 =&gt; A</t>
  </si>
  <si>
    <t>24*0,15 = 3,600000 =&gt; A</t>
  </si>
  <si>
    <t>24*2 = 48,000000 =&gt; A</t>
  </si>
  <si>
    <t>(24*1,8*0,3)*0,5 = 6,480000 =&gt; A</t>
  </si>
  <si>
    <t>30*2*2*3 = 360,000000 =&gt; A</t>
  </si>
  <si>
    <t>24/0,4 = 60,000000 =&gt; A</t>
  </si>
  <si>
    <t>30*2*0,1*1,1 = 6,600000 =&gt; A</t>
  </si>
  <si>
    <t>30*2*2*1,5*0,000158 = 0,028440 =&gt; A</t>
  </si>
  <si>
    <t>30*2*1,25*7,9/1000 = 0,592500 =&gt; A</t>
  </si>
  <si>
    <t>24*0,35 = 8,400000 =&gt; A</t>
  </si>
  <si>
    <t>8,4*0,11 = 0,924000 =&gt; A</t>
  </si>
  <si>
    <t>24*1,8*0,25 = 10,800000 =&gt; A</t>
  </si>
  <si>
    <t>24*(1,8*0,8+0,4*0,8) = 42,240000 =&gt; A</t>
  </si>
  <si>
    <t>24*((1,80*0,45)+(1,8*1,8/10)/2) = 23,328000 =&gt; A</t>
  </si>
  <si>
    <t>23,328*0,03 = 0,699840 =&gt; A</t>
  </si>
  <si>
    <t>23,328*0,025 = 0,583200 =&gt; A</t>
  </si>
  <si>
    <t>24*0,2 = 4,800000 =&gt; A</t>
  </si>
  <si>
    <t>14,175+23,625 = 37,800000 =&gt; A</t>
  </si>
  <si>
    <t>24*1,6+6*2,7 = 54,600000 =&gt; A _x000d_
odpočet - zpětné použití vhodné části výkopku_x000d_
-37,8 = -37,800000 =&gt; B _x000d_
Celkem: A+B = 16,800000 =&gt; C</t>
  </si>
  <si>
    <t>30*1,25 = 37,500000 =&gt; A _x000d_
odpočet - zpětné použití vhodné části kamenů z výkopku_x000d_
-18,9 = -18,900000 =&gt; B _x000d_
Celkem: A+B = 18,600000 =&gt; C</t>
  </si>
  <si>
    <t>37,8*0,5 = 18,900000 =&gt; A</t>
  </si>
  <si>
    <t>24*(0,5+1,8+0,15) = 58,800000 =&gt; A</t>
  </si>
  <si>
    <t>24*0,25 = 6,000000 =&gt; A</t>
  </si>
  <si>
    <t>2*1,25 = 2,500000 =&gt; A</t>
  </si>
  <si>
    <t>24 = 24,000000 =&gt; A</t>
  </si>
  <si>
    <t>výkop pro opěrnou zeď_x000d_
32+2*1,5 = 35,000000 =&gt; A</t>
  </si>
  <si>
    <t>24/12*1,8 = 3,600000 =&gt; A _x000d_
24/6*0,35 = 1,400000 =&gt; B _x000d_
Celkem: A+B = 5,000000 =&gt; C</t>
  </si>
  <si>
    <t>24/12*1,8 = 3,600000 =&gt; A _x000d_
24/6*(0,2+0,5+0,8+0,15) = 6,600000 =&gt; B _x000d_
Celkem: A+B = 10,200000 =&gt; C</t>
  </si>
  <si>
    <t>SO203.7 - Opěrná zeď 45,10 - nábřežní opěrná zeď</t>
  </si>
  <si>
    <t>(71,82+119,7)*1,85 = 354,312000 =&gt; A</t>
  </si>
  <si>
    <t>36/6*8 = 48,000000 =&gt; A</t>
  </si>
  <si>
    <t>50 = 50,000000 =&gt; A</t>
  </si>
  <si>
    <t>42*7,6*0,3*0,25 = 23,940000 =&gt; A</t>
  </si>
  <si>
    <t>42*7,6*0,3*0,75 = 71,820000 =&gt; A</t>
  </si>
  <si>
    <t>42*7,6*0,5*0,25 = 39,900000 =&gt; A</t>
  </si>
  <si>
    <t>42*7,6*0,5*0,75 = 119,700000 =&gt; A</t>
  </si>
  <si>
    <t>42*7,6*0,2 = 63,840000 =&gt; A</t>
  </si>
  <si>
    <t>23,94+39,9 = 63,840000 =&gt; A _x000d_
63,84*0,5 = 31,920000 =&gt; B _x000d_
Celkem: A+B = 95,760000 =&gt; C</t>
  </si>
  <si>
    <t xml:space="preserve">odborný odhad:  5*1,5*1,5 = 11,250000 =&gt; A</t>
  </si>
  <si>
    <t>36*0,15 = 5,400000 =&gt; A</t>
  </si>
  <si>
    <t>36*2 = 72,000000 =&gt; A</t>
  </si>
  <si>
    <t>(36*1,8*0,3)*0,5 = 9,720000 =&gt; A</t>
  </si>
  <si>
    <t>42*2,4*2*3 = 604,800000 =&gt; A</t>
  </si>
  <si>
    <t>36/0,4 = 90,000000 =&gt; A</t>
  </si>
  <si>
    <t>42*2,4*0,1*1,1 = 11,088000 =&gt; A</t>
  </si>
  <si>
    <t>42*2,4*2*1,5*0,000158 = 0,047779 =&gt; A</t>
  </si>
  <si>
    <t>42*2,4*1,25*7,9/1000 = 0,995400 =&gt; A</t>
  </si>
  <si>
    <t>36*0,35 = 12,600000 =&gt; A</t>
  </si>
  <si>
    <t>12,6*0,11 = 1,386000 =&gt; A</t>
  </si>
  <si>
    <t>36*2,2*0,25 = 19,800000 =&gt; A</t>
  </si>
  <si>
    <t>36*(1,8*0,8+0,4*0,8) = 63,360000 =&gt; A</t>
  </si>
  <si>
    <t>36*((2,20*0,45)+(2,2*2,2/10)/2) = 44,352000 =&gt; A</t>
  </si>
  <si>
    <t>44,352*0,03 = 1,330560 =&gt; A</t>
  </si>
  <si>
    <t>44,352*0,025 = 1,108800 =&gt; A</t>
  </si>
  <si>
    <t>36*0,2 = 7,200000 =&gt; A</t>
  </si>
  <si>
    <t>23,94+39,9 = 63,840000 =&gt; A</t>
  </si>
  <si>
    <t>36*2,2+6*3,5 = 100,200000 =&gt; A _x000d_
odpočet - zpětné použití vhodné části výkopku_x000d_
-63,84 = -63,840000 =&gt; B _x000d_
Celkem: A+B = 36,360000 =&gt; C</t>
  </si>
  <si>
    <t>42*1,25 = 52,500000 =&gt; A _x000d_
odpočet - zpětné použití vhodné části kamenů z výkopku_x000d_
-31,92 = -31,920000 =&gt; B _x000d_
Celkem: A+B = 20,580000 =&gt; C</t>
  </si>
  <si>
    <t>63,84*0,5 = 31,920000 =&gt; A</t>
  </si>
  <si>
    <t>36*(0,5+2,2+0,15) = 102,600000 =&gt; A</t>
  </si>
  <si>
    <t>36*0,25 = 9,000000 =&gt; A</t>
  </si>
  <si>
    <t>- odvodnění z plastových trub drenážní potrubí PEHD DN 150mm_x000d_
- podélná drenáž - PEHD DN 150mm_x000d_
_x000d_
- hlavní část</t>
  </si>
  <si>
    <t>36 = 36,000000 =&gt; A</t>
  </si>
  <si>
    <t>výkop pro opěrnou zeď_x000d_
44+2*1,5 = 47,000000 =&gt; A</t>
  </si>
  <si>
    <t>36/12*2,2 = 6,600000 =&gt; A _x000d_
36/6*0,35 = 2,100000 =&gt; B _x000d_
Celkem: A+B = 8,700000 =&gt; C</t>
  </si>
  <si>
    <t>36/12*2,2 = 6,600000 =&gt; A _x000d_
36/6*(0,2+0,5+0,8+0,15) = 9,900000 =&gt; B _x000d_
Celkem: A+B = 16,500000 =&gt; C</t>
  </si>
  <si>
    <t xml:space="preserve">SO203.8 -  Opěrná zeď 45,37 - nábřežní opěrná zeď </t>
  </si>
  <si>
    <t>(90,72+151,2)*1,85 = 447,552000 =&gt; A</t>
  </si>
  <si>
    <t>36*11,2*0,3*0,25 = 30,240000 =&gt; A</t>
  </si>
  <si>
    <t>36*11,2*0,3*0,75 = 90,720000 =&gt; A</t>
  </si>
  <si>
    <t>36*11,2*0,5*0,25 = 50,400000 =&gt; A</t>
  </si>
  <si>
    <t>- odvoz na trvalou skládku_x000d_
- zatřídění vybouraných materiálů a zeminy včetně posouzení vhodnosti pro další použití na stavbě bude zajištěno geotechnickým dozorem stavby_x000d_
výkop pro opěrnou zeď - předpoklad 50% výkopu, z toho 75% vytříděného výkopu odvést na trvalou skládku_x000d_
- včetně naložení, odvozu a uložení na skládce_x000d_
- poplatek za uložení na skládce v položce 015112_x000d_
_x000d_
- hlavní část</t>
  </si>
  <si>
    <t>36*11,2*0,5*0,75 = 151,200000 =&gt; A</t>
  </si>
  <si>
    <t>36*11,2*0,2 = 80,640000 =&gt; A</t>
  </si>
  <si>
    <t>30,24+50,4 = 80,640000 =&gt; A _x000d_
80,64*0,5 = 40,320000 =&gt; B _x000d_
Celkem: A+B = 120,960000 =&gt; C</t>
  </si>
  <si>
    <t>36*3,2*2*3 = 691,200000 =&gt; A</t>
  </si>
  <si>
    <t>36*3,2*0,1*1,1 = 12,672000 =&gt; A</t>
  </si>
  <si>
    <t>36*3,2*2*1,5*0,000158 = 0,054605 =&gt; A</t>
  </si>
  <si>
    <t>36*3,2*1,25*7,9/1000 = 1,137600 =&gt; A</t>
  </si>
  <si>
    <t>30*3*0,25 = 22,500000 =&gt; A</t>
  </si>
  <si>
    <t>30*((3*0,45)+(3*3/10)/2) = 54,000000 =&gt; A</t>
  </si>
  <si>
    <t>54*0,03 = 1,620000 =&gt; A</t>
  </si>
  <si>
    <t>54*0,025 = 1,350000 =&gt; A</t>
  </si>
  <si>
    <t>30,24+50,4 = 80,640000 =&gt; A</t>
  </si>
  <si>
    <t>30*3,5+6*5,5 = 138,000000 =&gt; A _x000d_
odpočet - zpětné použití vhodné části výkopku_x000d_
-80,64 = -80,640000 =&gt; B _x000d_
Celkem: A+B = 57,360000 =&gt; C</t>
  </si>
  <si>
    <t>36*1,25 = 45,000000 =&gt; A _x000d_
odpočet - zpětné použití vhodné části kamenů z výkopku_x000d_
-40,32 = -40,320000 =&gt; B _x000d_
Celkem: A+B = 4,680000 =&gt; C</t>
  </si>
  <si>
    <t>80,64*0,5 = 40,320000 =&gt; A</t>
  </si>
  <si>
    <t>30*(0,5+3+0,15) = 109,500000 =&gt; A</t>
  </si>
  <si>
    <t>30/12*3 = 7,500000 =&gt; A _x000d_
30/6*0,35 = 1,750000 =&gt; B _x000d_
Celkem: A+B = 9,250000 =&gt; C</t>
  </si>
  <si>
    <t>30/12*3 = 7,500000 =&gt; A _x000d_
30/6*(0,2+0,5+0,8+0,15) = 8,250000 =&gt; B _x000d_
Celkem: A+B = 15,750000 =&gt; C</t>
  </si>
  <si>
    <t>SO903 - DIO</t>
  </si>
  <si>
    <t xml:space="preserve">-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 _x000d_
- součástí položky je i zajištění trvalé sjízdnosti během celé stavby nejméně v jednom jízdním pruhu, včetně případných provizorních dosypávek krajnic a jejich následného odstranění_x000d_
_x000d_
DIO bude provedeno dle přílohy B3 a souvisejících příloh _x000d_
součástí bude: _x000d_
- osazení a dodání všech potřebných dopravních značek, vše velikostí a tvarů, včetně případných přesunů po dobu stavby, nájemného po dobu stavby, demontáže a odvozu po dokončení stavby_x000d_
- osazení a dodání všech potřebných sloupků pro osazení dopravních značek, včetně případných přesunů po dobu stavby, nájemného po dobu stavby, demontáže a odvozu po dokončení stavby, v případě potřeby i včetně zabetonování sloupků a zpětné likvidace vzniklého odpadu  _x000d_
- dočasné zakrytí nebo otočení stávajících dopravních značek _x000d_
- dočasné vodorovné dopravní značení - dodání a pokládka, včetně zpětného odstranění _x000d_
- osazení a dodání dopravních výstražných světel (samostatné + souprava 3 ks + souprava 5 ks), včetně případných přesunů po dobu stavby, nájemného po dobu stavby, demontáže a odvozu po dokončení stavby, včetně servisu a výměny baterií _x000d_
- osazení a dodání mobilní semaforové soustavy (2 ks), včetně případných přesunů po dobu stavby, nájemného po dobu stavby, demontáže a odvozu po dokončení stavby, včetně servisu a výměny baterií  _x000d_
- osazení a dodání dopravních zábran (Z2) a směrovacích desek (Z4), včetně upevňovacích konstrukcí, dále případných přesunů po dobu stavby, nájemného po dobu stavby, demontáže a odvozu po dokončení stavby_x000d_
- osazení a dodání betonových svodidel, v místě výkopů, včetně případných přesunů po dobu stavby, nájemného po dobu stavby, demontáže a odvozu po dokončení stavby_x000d_
_x000d_
- doprovodná část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</si>
</sst>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top style="thick">
        <color rgb="FFF2F2F2"/>
      </top>
      <bottom style="thick">
        <color rgb="FFF2F2F2"/>
      </bottom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2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6" fillId="3" borderId="11" xfId="0" quotePrefix="1" applyFont="1" applyFill="1" applyBorder="1" applyProtection="1"/>
    <xf numFmtId="164" fontId="4" fillId="3" borderId="11" xfId="0" applyNumberFormat="1" applyFont="1" applyFill="1" applyBorder="1" applyProtection="1"/>
    <xf numFmtId="0" fontId="4" fillId="2" borderId="12" xfId="0" applyFont="1" applyFill="1" applyBorder="1" applyAlignment="1" applyProtection="1">
      <alignment horizontal="left"/>
    </xf>
    <xf numFmtId="0" fontId="4" fillId="2" borderId="12" xfId="0" applyFont="1" applyFill="1" applyBorder="1" applyProtection="1"/>
    <xf numFmtId="164" fontId="4" fillId="2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SUM(D20,D21,D23)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SUM(F20,F21,F23)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část0'!J10</f>
        <v>0</v>
      </c>
      <c r="E20" s="26"/>
      <c r="F20" s="25">
        <f>('0 - část0'!J11)</f>
        <v>0</v>
      </c>
      <c r="G20" s="12"/>
      <c r="H20" s="2"/>
      <c r="I20" s="2"/>
      <c r="S20" s="27">
        <f>ROUND('0 - část0'!S11,4)</f>
        <v>0</v>
      </c>
    </row>
    <row r="21">
      <c r="A21" s="9"/>
      <c r="B21" s="24" t="s">
        <v>20</v>
      </c>
      <c r="C21" s="24" t="s">
        <v>21</v>
      </c>
      <c r="D21" s="25">
        <f>SUM(D22)</f>
        <v>0</v>
      </c>
      <c r="E21" s="26"/>
      <c r="F21" s="25">
        <f>SUM(F22)</f>
        <v>0</v>
      </c>
      <c r="G21" s="12"/>
      <c r="H21" s="2"/>
      <c r="I21" s="2"/>
    </row>
    <row r="22" thickBot="1" ht="13.5">
      <c r="A22" s="9"/>
      <c r="B22" s="28" t="s">
        <v>22</v>
      </c>
      <c r="C22" s="29" t="s">
        <v>23</v>
      </c>
      <c r="D22" s="30">
        <f>'1 - SO103'!J10</f>
        <v>0</v>
      </c>
      <c r="E22" s="31"/>
      <c r="F22" s="30">
        <f>('1 - SO103'!J11)</f>
        <v>0</v>
      </c>
      <c r="G22" s="12"/>
      <c r="H22" s="2"/>
      <c r="I22" s="2"/>
      <c r="S22" s="27">
        <f>ROUND('1 - SO103'!S11,4)</f>
        <v>0</v>
      </c>
    </row>
    <row r="23" thickTop="1" ht="13.5">
      <c r="A23" s="9"/>
      <c r="B23" s="32" t="s">
        <v>24</v>
      </c>
      <c r="C23" s="32" t="s">
        <v>25</v>
      </c>
      <c r="D23" s="33">
        <f>SUM(D24,D25,D26,D27,D28,D29,D30,D31,D32,D33,D34)</f>
        <v>0</v>
      </c>
      <c r="E23" s="26"/>
      <c r="F23" s="33">
        <f>SUM(F24,F25,F26,F27,F28,F29,F30,F31,F32,F33,F34)</f>
        <v>0</v>
      </c>
      <c r="G23" s="12"/>
      <c r="H23" s="2"/>
      <c r="I23" s="2"/>
    </row>
    <row r="24" thickBot="1" ht="13.5">
      <c r="A24" s="9"/>
      <c r="B24" s="28" t="s">
        <v>26</v>
      </c>
      <c r="C24" s="29" t="s">
        <v>27</v>
      </c>
      <c r="D24" s="30">
        <f>'2 - SO103.1'!J10</f>
        <v>0</v>
      </c>
      <c r="E24" s="31"/>
      <c r="F24" s="30">
        <f>('2 - SO103.1'!J11)</f>
        <v>0</v>
      </c>
      <c r="G24" s="12"/>
      <c r="H24" s="2"/>
      <c r="I24" s="2"/>
      <c r="S24" s="27">
        <f>ROUND('2 - SO103.1'!S11,4)</f>
        <v>0</v>
      </c>
    </row>
    <row r="25" thickTop="1" thickBot="1" ht="14.25">
      <c r="A25" s="9"/>
      <c r="B25" s="34" t="s">
        <v>28</v>
      </c>
      <c r="C25" s="35" t="s">
        <v>29</v>
      </c>
      <c r="D25" s="36">
        <f>'3 - SO103.2'!J10</f>
        <v>0</v>
      </c>
      <c r="E25" s="31"/>
      <c r="F25" s="36">
        <f>('3 - SO103.2'!J11)</f>
        <v>0</v>
      </c>
      <c r="G25" s="12"/>
      <c r="H25" s="2"/>
      <c r="I25" s="2"/>
      <c r="S25" s="27">
        <f>ROUND('3 - SO103.2'!S11,4)</f>
        <v>0</v>
      </c>
    </row>
    <row r="26" thickTop="1" thickBot="1" ht="14.25">
      <c r="A26" s="9"/>
      <c r="B26" s="34" t="s">
        <v>30</v>
      </c>
      <c r="C26" s="35" t="s">
        <v>31</v>
      </c>
      <c r="D26" s="36">
        <f>'4 - SO203.1'!J10</f>
        <v>0</v>
      </c>
      <c r="E26" s="31"/>
      <c r="F26" s="36">
        <f>('4 - SO203.1'!J11)</f>
        <v>0</v>
      </c>
      <c r="G26" s="12"/>
      <c r="H26" s="2"/>
      <c r="I26" s="2"/>
      <c r="S26" s="27">
        <f>ROUND('4 - SO203.1'!S11,4)</f>
        <v>0</v>
      </c>
    </row>
    <row r="27" thickTop="1" thickBot="1" ht="14.25">
      <c r="A27" s="9"/>
      <c r="B27" s="34" t="s">
        <v>32</v>
      </c>
      <c r="C27" s="35" t="s">
        <v>33</v>
      </c>
      <c r="D27" s="36">
        <f>'5 - SO203.2'!J10</f>
        <v>0</v>
      </c>
      <c r="E27" s="31"/>
      <c r="F27" s="36">
        <f>('5 - SO203.2'!J11)</f>
        <v>0</v>
      </c>
      <c r="G27" s="12"/>
      <c r="H27" s="2"/>
      <c r="I27" s="2"/>
      <c r="S27" s="27">
        <f>ROUND('5 - SO203.2'!S11,4)</f>
        <v>0</v>
      </c>
    </row>
    <row r="28" thickTop="1" thickBot="1" ht="14.25">
      <c r="A28" s="9"/>
      <c r="B28" s="34" t="s">
        <v>34</v>
      </c>
      <c r="C28" s="35" t="s">
        <v>35</v>
      </c>
      <c r="D28" s="36">
        <f>'6 - SO203.3'!J10</f>
        <v>0</v>
      </c>
      <c r="E28" s="31"/>
      <c r="F28" s="36">
        <f>('6 - SO203.3'!J11)</f>
        <v>0</v>
      </c>
      <c r="G28" s="12"/>
      <c r="H28" s="2"/>
      <c r="I28" s="2"/>
      <c r="S28" s="27">
        <f>ROUND('6 - SO203.3'!S11,4)</f>
        <v>0</v>
      </c>
    </row>
    <row r="29" thickTop="1" thickBot="1" ht="14.25">
      <c r="A29" s="9"/>
      <c r="B29" s="34" t="s">
        <v>36</v>
      </c>
      <c r="C29" s="35" t="s">
        <v>37</v>
      </c>
      <c r="D29" s="36">
        <f>'7 - SO203.4'!J10</f>
        <v>0</v>
      </c>
      <c r="E29" s="31"/>
      <c r="F29" s="36">
        <f>('7 - SO203.4'!J11)</f>
        <v>0</v>
      </c>
      <c r="G29" s="12"/>
      <c r="H29" s="2"/>
      <c r="I29" s="2"/>
      <c r="S29" s="27">
        <f>ROUND('7 - SO203.4'!S11,4)</f>
        <v>0</v>
      </c>
    </row>
    <row r="30" thickTop="1" thickBot="1" ht="14.25">
      <c r="A30" s="9"/>
      <c r="B30" s="34" t="s">
        <v>38</v>
      </c>
      <c r="C30" s="35" t="s">
        <v>39</v>
      </c>
      <c r="D30" s="36">
        <f>'8 - SO203.5'!J10</f>
        <v>0</v>
      </c>
      <c r="E30" s="31"/>
      <c r="F30" s="36">
        <f>('8 - SO203.5'!J11)</f>
        <v>0</v>
      </c>
      <c r="G30" s="12"/>
      <c r="H30" s="2"/>
      <c r="I30" s="2"/>
      <c r="S30" s="27">
        <f>ROUND('8 - SO203.5'!S11,4)</f>
        <v>0</v>
      </c>
    </row>
    <row r="31" thickTop="1" thickBot="1" ht="14.25">
      <c r="A31" s="9"/>
      <c r="B31" s="34" t="s">
        <v>40</v>
      </c>
      <c r="C31" s="35" t="s">
        <v>41</v>
      </c>
      <c r="D31" s="36">
        <f>'9 - SO203.6'!J10</f>
        <v>0</v>
      </c>
      <c r="E31" s="31"/>
      <c r="F31" s="36">
        <f>('9 - SO203.6'!J11)</f>
        <v>0</v>
      </c>
      <c r="G31" s="12"/>
      <c r="H31" s="2"/>
      <c r="I31" s="2"/>
      <c r="S31" s="27">
        <f>ROUND('9 - SO203.6'!S11,4)</f>
        <v>0</v>
      </c>
    </row>
    <row r="32" thickTop="1" thickBot="1" ht="14.25">
      <c r="A32" s="9"/>
      <c r="B32" s="34" t="s">
        <v>42</v>
      </c>
      <c r="C32" s="35" t="s">
        <v>43</v>
      </c>
      <c r="D32" s="36">
        <f>'10 - SO203.7'!J10</f>
        <v>0</v>
      </c>
      <c r="E32" s="31"/>
      <c r="F32" s="36">
        <f>('10 - SO203.7'!J11)</f>
        <v>0</v>
      </c>
      <c r="G32" s="12"/>
      <c r="H32" s="2"/>
      <c r="I32" s="2"/>
      <c r="S32" s="27">
        <f>ROUND('10 - SO203.7'!S11,4)</f>
        <v>0</v>
      </c>
    </row>
    <row r="33" thickTop="1" thickBot="1" ht="14.25">
      <c r="A33" s="9"/>
      <c r="B33" s="34" t="s">
        <v>44</v>
      </c>
      <c r="C33" s="35" t="s">
        <v>45</v>
      </c>
      <c r="D33" s="36">
        <f>'11 - SO203.8'!J10</f>
        <v>0</v>
      </c>
      <c r="E33" s="31"/>
      <c r="F33" s="36">
        <f>('11 - SO203.8'!J11)</f>
        <v>0</v>
      </c>
      <c r="G33" s="12"/>
      <c r="H33" s="2"/>
      <c r="I33" s="2"/>
      <c r="S33" s="27">
        <f>ROUND('11 - SO203.8'!S11,4)</f>
        <v>0</v>
      </c>
    </row>
    <row r="34" thickTop="1" thickBot="1" ht="14.25">
      <c r="A34" s="9"/>
      <c r="B34" s="34" t="s">
        <v>46</v>
      </c>
      <c r="C34" s="35" t="s">
        <v>47</v>
      </c>
      <c r="D34" s="36">
        <f>'12 - SO903'!J10</f>
        <v>0</v>
      </c>
      <c r="E34" s="31"/>
      <c r="F34" s="36">
        <f>('12 - SO903'!J11)</f>
        <v>0</v>
      </c>
      <c r="G34" s="12"/>
      <c r="H34" s="2"/>
      <c r="I34" s="2"/>
      <c r="S34" s="27">
        <f>ROUND('12 - SO903'!S11,4)</f>
        <v>0</v>
      </c>
    </row>
    <row r="35">
      <c r="A35" s="13"/>
      <c r="B35" s="4"/>
      <c r="C35" s="4"/>
      <c r="D35" s="4"/>
      <c r="E35" s="4"/>
      <c r="F35" s="4"/>
      <c r="G35" s="14"/>
      <c r="H35" s="2"/>
      <c r="I35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část0'!A11" display="'část0"/>
    <hyperlink ref="B22" location="'1 - SO103'!A11" display="   └ SO103 ꜛ"/>
    <hyperlink ref="B24" location="'2 - SO103.1'!A11" display="   └ SO103.1 ꜛ"/>
    <hyperlink ref="B25" location="'3 - SO103.2'!A11" display="   └ SO103.2 ꜛ"/>
    <hyperlink ref="B26" location="'4 - SO203.1'!A11" display="   └ SO203.1 ꜛ"/>
    <hyperlink ref="B27" location="'5 - SO203.2'!A11" display="   └ SO203.2 ꜛ"/>
    <hyperlink ref="B28" location="'6 - SO203.3'!A11" display="   └ SO203.3 ꜛ"/>
    <hyperlink ref="B29" location="'7 - SO203.4'!A11" display="   └ SO203.4 ꜛ"/>
    <hyperlink ref="B30" location="'8 - SO203.5'!A11" display="   └ SO203.5 ꜛ"/>
    <hyperlink ref="B31" location="'9 - SO203.6'!A11" display="   └ SO203.6 ꜛ"/>
    <hyperlink ref="B32" location="'10 - SO203.7'!A11" display="   └ SO203.7 ꜛ"/>
    <hyperlink ref="B33" location="'11 - SO203.8'!A11" display="   └ SO203.8 ꜛ"/>
    <hyperlink ref="B34" location="'12 - SO903'!A11" display="   └ SO903 ꜛ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1033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>
      <c r="A21" s="9"/>
      <c r="B21" s="45">
        <v>1</v>
      </c>
      <c r="C21" s="1"/>
      <c r="D21" s="1"/>
      <c r="E21" s="46" t="s">
        <v>124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>
      <c r="A22" s="9"/>
      <c r="B22" s="45">
        <v>2</v>
      </c>
      <c r="C22" s="1"/>
      <c r="D22" s="1"/>
      <c r="E22" s="46" t="s">
        <v>354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>
      <c r="A23" s="9"/>
      <c r="B23" s="45">
        <v>3</v>
      </c>
      <c r="C23" s="1"/>
      <c r="D23" s="1"/>
      <c r="E23" s="46" t="s">
        <v>715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>
      <c r="A24" s="9"/>
      <c r="B24" s="45">
        <v>4</v>
      </c>
      <c r="C24" s="1"/>
      <c r="D24" s="1"/>
      <c r="E24" s="46" t="s">
        <v>126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>
      <c r="A25" s="9"/>
      <c r="B25" s="45">
        <v>7</v>
      </c>
      <c r="C25" s="1"/>
      <c r="D25" s="1"/>
      <c r="E25" s="46" t="s">
        <v>716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>
      <c r="A26" s="9"/>
      <c r="B26" s="45">
        <v>8</v>
      </c>
      <c r="C26" s="1"/>
      <c r="D26" s="1"/>
      <c r="E26" s="46" t="s">
        <v>128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>
      <c r="A27" s="9"/>
      <c r="B27" s="45">
        <v>9</v>
      </c>
      <c r="C27" s="1"/>
      <c r="D27" s="1"/>
      <c r="E27" s="46" t="s">
        <v>355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58</v>
      </c>
      <c r="C31" s="43" t="s">
        <v>54</v>
      </c>
      <c r="D31" s="43" t="s">
        <v>59</v>
      </c>
      <c r="E31" s="43" t="s">
        <v>55</v>
      </c>
      <c r="F31" s="43" t="s">
        <v>60</v>
      </c>
      <c r="G31" s="44" t="s">
        <v>61</v>
      </c>
      <c r="H31" s="22" t="s">
        <v>62</v>
      </c>
      <c r="I31" s="22" t="s">
        <v>63</v>
      </c>
      <c r="J31" s="22" t="s">
        <v>16</v>
      </c>
      <c r="K31" s="44" t="s">
        <v>64</v>
      </c>
      <c r="L31" s="22" t="s">
        <v>17</v>
      </c>
      <c r="M31" s="78"/>
      <c r="N31" s="2"/>
      <c r="O31" s="2"/>
      <c r="P31" s="2"/>
      <c r="Q31" s="2"/>
    </row>
    <row r="32" ht="40" customHeight="1">
      <c r="A32" s="9"/>
      <c r="B32" s="48" t="s">
        <v>65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365</v>
      </c>
      <c r="D33" s="51" t="s">
        <v>3</v>
      </c>
      <c r="E33" s="51" t="s">
        <v>366</v>
      </c>
      <c r="F33" s="51" t="s">
        <v>3</v>
      </c>
      <c r="G33" s="52" t="s">
        <v>132</v>
      </c>
      <c r="H33" s="53">
        <v>551.44799999999998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69</v>
      </c>
      <c r="C34" s="1"/>
      <c r="D34" s="1"/>
      <c r="E34" s="58" t="s">
        <v>717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71</v>
      </c>
      <c r="C35" s="1"/>
      <c r="D35" s="1"/>
      <c r="E35" s="58" t="s">
        <v>1034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73</v>
      </c>
      <c r="C36" s="1"/>
      <c r="D36" s="1"/>
      <c r="E36" s="58" t="s">
        <v>140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75</v>
      </c>
      <c r="C37" s="31"/>
      <c r="D37" s="31"/>
      <c r="E37" s="60" t="s">
        <v>76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56</v>
      </c>
      <c r="F38" s="1"/>
      <c r="G38" s="67" t="s">
        <v>117</v>
      </c>
      <c r="H38" s="68">
        <f>0+J33</f>
        <v>0</v>
      </c>
      <c r="I38" s="67" t="s">
        <v>118</v>
      </c>
      <c r="J38" s="69">
        <f>(L38-H38)</f>
        <v>0</v>
      </c>
      <c r="K38" s="67" t="s">
        <v>119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120</v>
      </c>
      <c r="H39" s="74">
        <f>0+J33</f>
        <v>0</v>
      </c>
      <c r="I39" s="73" t="s">
        <v>121</v>
      </c>
      <c r="J39" s="75">
        <f>0+J38</f>
        <v>0</v>
      </c>
      <c r="K39" s="73" t="s">
        <v>122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142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0">
        <v>2</v>
      </c>
      <c r="C41" s="51" t="s">
        <v>719</v>
      </c>
      <c r="D41" s="51" t="s">
        <v>3</v>
      </c>
      <c r="E41" s="51" t="s">
        <v>720</v>
      </c>
      <c r="F41" s="51" t="s">
        <v>3</v>
      </c>
      <c r="G41" s="52" t="s">
        <v>721</v>
      </c>
      <c r="H41" s="53">
        <v>56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69</v>
      </c>
      <c r="C42" s="1"/>
      <c r="D42" s="1"/>
      <c r="E42" s="58" t="s">
        <v>722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71</v>
      </c>
      <c r="C43" s="1"/>
      <c r="D43" s="1"/>
      <c r="E43" s="58" t="s">
        <v>1035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73</v>
      </c>
      <c r="C44" s="1"/>
      <c r="D44" s="1"/>
      <c r="E44" s="58" t="s">
        <v>724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75</v>
      </c>
      <c r="C45" s="31"/>
      <c r="D45" s="31"/>
      <c r="E45" s="60" t="s">
        <v>76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3</v>
      </c>
      <c r="C46" s="51" t="s">
        <v>725</v>
      </c>
      <c r="D46" s="51" t="s">
        <v>3</v>
      </c>
      <c r="E46" s="51" t="s">
        <v>726</v>
      </c>
      <c r="F46" s="51" t="s">
        <v>3</v>
      </c>
      <c r="G46" s="52" t="s">
        <v>169</v>
      </c>
      <c r="H46" s="62">
        <v>60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69</v>
      </c>
      <c r="C47" s="1"/>
      <c r="D47" s="1"/>
      <c r="E47" s="58" t="s">
        <v>727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71</v>
      </c>
      <c r="C48" s="1"/>
      <c r="D48" s="1"/>
      <c r="E48" s="58" t="s">
        <v>950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73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75</v>
      </c>
      <c r="C50" s="31"/>
      <c r="D50" s="31"/>
      <c r="E50" s="60" t="s">
        <v>76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>
      <c r="A51" s="9"/>
      <c r="B51" s="50">
        <v>4</v>
      </c>
      <c r="C51" s="51" t="s">
        <v>392</v>
      </c>
      <c r="D51" s="51">
        <v>1</v>
      </c>
      <c r="E51" s="51" t="s">
        <v>393</v>
      </c>
      <c r="F51" s="51" t="s">
        <v>3</v>
      </c>
      <c r="G51" s="52" t="s">
        <v>159</v>
      </c>
      <c r="H51" s="62">
        <v>37.259999999999998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69</v>
      </c>
      <c r="C52" s="1"/>
      <c r="D52" s="1"/>
      <c r="E52" s="58" t="s">
        <v>730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71</v>
      </c>
      <c r="C53" s="1"/>
      <c r="D53" s="1"/>
      <c r="E53" s="58" t="s">
        <v>1036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73</v>
      </c>
      <c r="C54" s="1"/>
      <c r="D54" s="1"/>
      <c r="E54" s="58" t="s">
        <v>396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75</v>
      </c>
      <c r="C55" s="31"/>
      <c r="D55" s="31"/>
      <c r="E55" s="60" t="s">
        <v>76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>
      <c r="A56" s="9"/>
      <c r="B56" s="50">
        <v>5</v>
      </c>
      <c r="C56" s="51" t="s">
        <v>392</v>
      </c>
      <c r="D56" s="51">
        <v>2</v>
      </c>
      <c r="E56" s="51" t="s">
        <v>393</v>
      </c>
      <c r="F56" s="51" t="s">
        <v>3</v>
      </c>
      <c r="G56" s="52" t="s">
        <v>159</v>
      </c>
      <c r="H56" s="62">
        <v>111.78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7" t="s">
        <v>69</v>
      </c>
      <c r="C57" s="1"/>
      <c r="D57" s="1"/>
      <c r="E57" s="58" t="s">
        <v>732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71</v>
      </c>
      <c r="C58" s="1"/>
      <c r="D58" s="1"/>
      <c r="E58" s="58" t="s">
        <v>1037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73</v>
      </c>
      <c r="C59" s="1"/>
      <c r="D59" s="1"/>
      <c r="E59" s="58" t="s">
        <v>396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>
      <c r="A60" s="9"/>
      <c r="B60" s="59" t="s">
        <v>75</v>
      </c>
      <c r="C60" s="31"/>
      <c r="D60" s="31"/>
      <c r="E60" s="60" t="s">
        <v>76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>
      <c r="A61" s="9"/>
      <c r="B61" s="50">
        <v>6</v>
      </c>
      <c r="C61" s="51" t="s">
        <v>402</v>
      </c>
      <c r="D61" s="51">
        <v>1</v>
      </c>
      <c r="E61" s="51" t="s">
        <v>403</v>
      </c>
      <c r="F61" s="51" t="s">
        <v>3</v>
      </c>
      <c r="G61" s="52" t="s">
        <v>159</v>
      </c>
      <c r="H61" s="62">
        <v>62.100000000000001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7" t="s">
        <v>69</v>
      </c>
      <c r="C62" s="1"/>
      <c r="D62" s="1"/>
      <c r="E62" s="58" t="s">
        <v>734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71</v>
      </c>
      <c r="C63" s="1"/>
      <c r="D63" s="1"/>
      <c r="E63" s="58" t="s">
        <v>1038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73</v>
      </c>
      <c r="C64" s="1"/>
      <c r="D64" s="1"/>
      <c r="E64" s="58" t="s">
        <v>401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>
      <c r="A65" s="9"/>
      <c r="B65" s="59" t="s">
        <v>75</v>
      </c>
      <c r="C65" s="31"/>
      <c r="D65" s="31"/>
      <c r="E65" s="60" t="s">
        <v>76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>
      <c r="A66" s="9"/>
      <c r="B66" s="50">
        <v>7</v>
      </c>
      <c r="C66" s="51" t="s">
        <v>402</v>
      </c>
      <c r="D66" s="51">
        <v>2</v>
      </c>
      <c r="E66" s="51" t="s">
        <v>403</v>
      </c>
      <c r="F66" s="51" t="s">
        <v>3</v>
      </c>
      <c r="G66" s="52" t="s">
        <v>159</v>
      </c>
      <c r="H66" s="62">
        <v>186.30000000000001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7" t="s">
        <v>69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71</v>
      </c>
      <c r="C68" s="1"/>
      <c r="D68" s="1"/>
      <c r="E68" s="58" t="s">
        <v>1039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73</v>
      </c>
      <c r="C69" s="1"/>
      <c r="D69" s="1"/>
      <c r="E69" s="58" t="s">
        <v>401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>
      <c r="A70" s="9"/>
      <c r="B70" s="59" t="s">
        <v>75</v>
      </c>
      <c r="C70" s="31"/>
      <c r="D70" s="31"/>
      <c r="E70" s="60" t="s">
        <v>76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>
      <c r="A71" s="9"/>
      <c r="B71" s="50">
        <v>8</v>
      </c>
      <c r="C71" s="51" t="s">
        <v>406</v>
      </c>
      <c r="D71" s="51" t="s">
        <v>3</v>
      </c>
      <c r="E71" s="51" t="s">
        <v>407</v>
      </c>
      <c r="F71" s="51" t="s">
        <v>3</v>
      </c>
      <c r="G71" s="52" t="s">
        <v>159</v>
      </c>
      <c r="H71" s="62">
        <v>99.359999999999999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69</v>
      </c>
      <c r="C72" s="1"/>
      <c r="D72" s="1"/>
      <c r="E72" s="58" t="s">
        <v>880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71</v>
      </c>
      <c r="C73" s="1"/>
      <c r="D73" s="1"/>
      <c r="E73" s="58" t="s">
        <v>1040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73</v>
      </c>
      <c r="C74" s="1"/>
      <c r="D74" s="1"/>
      <c r="E74" s="58" t="s">
        <v>401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75</v>
      </c>
      <c r="C75" s="31"/>
      <c r="D75" s="31"/>
      <c r="E75" s="60" t="s">
        <v>76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9</v>
      </c>
      <c r="C76" s="51" t="s">
        <v>183</v>
      </c>
      <c r="D76" s="51" t="s">
        <v>3</v>
      </c>
      <c r="E76" s="51" t="s">
        <v>184</v>
      </c>
      <c r="F76" s="51" t="s">
        <v>3</v>
      </c>
      <c r="G76" s="52" t="s">
        <v>159</v>
      </c>
      <c r="H76" s="62">
        <v>149.03999999999999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69</v>
      </c>
      <c r="C77" s="1"/>
      <c r="D77" s="1"/>
      <c r="E77" s="58" t="s">
        <v>1041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71</v>
      </c>
      <c r="C78" s="1"/>
      <c r="D78" s="1"/>
      <c r="E78" s="58" t="s">
        <v>1042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73</v>
      </c>
      <c r="C79" s="1"/>
      <c r="D79" s="1"/>
      <c r="E79" s="58" t="s">
        <v>426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75</v>
      </c>
      <c r="C80" s="31"/>
      <c r="D80" s="31"/>
      <c r="E80" s="60" t="s">
        <v>76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10</v>
      </c>
      <c r="C81" s="51" t="s">
        <v>742</v>
      </c>
      <c r="D81" s="51" t="s">
        <v>3</v>
      </c>
      <c r="E81" s="51" t="s">
        <v>743</v>
      </c>
      <c r="F81" s="51" t="s">
        <v>3</v>
      </c>
      <c r="G81" s="52" t="s">
        <v>145</v>
      </c>
      <c r="H81" s="62">
        <v>6.75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69</v>
      </c>
      <c r="C82" s="1"/>
      <c r="D82" s="1"/>
      <c r="E82" s="58" t="s">
        <v>884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71</v>
      </c>
      <c r="C83" s="1"/>
      <c r="D83" s="1"/>
      <c r="E83" s="58" t="s">
        <v>1043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73</v>
      </c>
      <c r="C84" s="1"/>
      <c r="D84" s="1"/>
      <c r="E84" s="58" t="s">
        <v>746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75</v>
      </c>
      <c r="C85" s="31"/>
      <c r="D85" s="31"/>
      <c r="E85" s="60" t="s">
        <v>76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124</v>
      </c>
      <c r="F86" s="1"/>
      <c r="G86" s="67" t="s">
        <v>117</v>
      </c>
      <c r="H86" s="68">
        <f>J41+J46+J51+J56+J61+J66+J71+J76+J81</f>
        <v>0</v>
      </c>
      <c r="I86" s="67" t="s">
        <v>118</v>
      </c>
      <c r="J86" s="69">
        <f>(L86-H86)</f>
        <v>0</v>
      </c>
      <c r="K86" s="67" t="s">
        <v>119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120</v>
      </c>
      <c r="H87" s="74">
        <f>J41+J46+J51+J56+J61+J66+J71+J76+J81</f>
        <v>0</v>
      </c>
      <c r="I87" s="73" t="s">
        <v>121</v>
      </c>
      <c r="J87" s="75">
        <f>0+J86</f>
        <v>0</v>
      </c>
      <c r="K87" s="73" t="s">
        <v>122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451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0">
        <v>11</v>
      </c>
      <c r="C89" s="51" t="s">
        <v>747</v>
      </c>
      <c r="D89" s="51" t="s">
        <v>3</v>
      </c>
      <c r="E89" s="51" t="s">
        <v>748</v>
      </c>
      <c r="F89" s="51" t="s">
        <v>3</v>
      </c>
      <c r="G89" s="52" t="s">
        <v>159</v>
      </c>
      <c r="H89" s="53">
        <v>6.2999999999999998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69</v>
      </c>
      <c r="C90" s="1"/>
      <c r="D90" s="1"/>
      <c r="E90" s="58" t="s">
        <v>749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71</v>
      </c>
      <c r="C91" s="1"/>
      <c r="D91" s="1"/>
      <c r="E91" s="58" t="s">
        <v>977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73</v>
      </c>
      <c r="C92" s="1"/>
      <c r="D92" s="1"/>
      <c r="E92" s="58" t="s">
        <v>751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75</v>
      </c>
      <c r="C93" s="31"/>
      <c r="D93" s="31"/>
      <c r="E93" s="60" t="s">
        <v>76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12</v>
      </c>
      <c r="C94" s="51" t="s">
        <v>452</v>
      </c>
      <c r="D94" s="51" t="s">
        <v>3</v>
      </c>
      <c r="E94" s="51" t="s">
        <v>453</v>
      </c>
      <c r="F94" s="51" t="s">
        <v>3</v>
      </c>
      <c r="G94" s="52" t="s">
        <v>145</v>
      </c>
      <c r="H94" s="62">
        <v>84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69</v>
      </c>
      <c r="C95" s="1"/>
      <c r="D95" s="1"/>
      <c r="E95" s="58" t="s">
        <v>752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71</v>
      </c>
      <c r="C96" s="1"/>
      <c r="D96" s="1"/>
      <c r="E96" s="58" t="s">
        <v>979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73</v>
      </c>
      <c r="C97" s="1"/>
      <c r="D97" s="1"/>
      <c r="E97" s="58" t="s">
        <v>456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75</v>
      </c>
      <c r="C98" s="31"/>
      <c r="D98" s="31"/>
      <c r="E98" s="60" t="s">
        <v>76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13</v>
      </c>
      <c r="C99" s="51" t="s">
        <v>754</v>
      </c>
      <c r="D99" s="51" t="s">
        <v>3</v>
      </c>
      <c r="E99" s="51" t="s">
        <v>755</v>
      </c>
      <c r="F99" s="51" t="s">
        <v>3</v>
      </c>
      <c r="G99" s="52" t="s">
        <v>159</v>
      </c>
      <c r="H99" s="62">
        <v>11.34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69</v>
      </c>
      <c r="C100" s="1"/>
      <c r="D100" s="1"/>
      <c r="E100" s="58" t="s">
        <v>756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71</v>
      </c>
      <c r="C101" s="1"/>
      <c r="D101" s="1"/>
      <c r="E101" s="58" t="s">
        <v>1044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73</v>
      </c>
      <c r="C102" s="1"/>
      <c r="D102" s="1"/>
      <c r="E102" s="58" t="s">
        <v>758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75</v>
      </c>
      <c r="C103" s="31"/>
      <c r="D103" s="31"/>
      <c r="E103" s="60" t="s">
        <v>76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>
      <c r="A104" s="9"/>
      <c r="B104" s="50">
        <v>14</v>
      </c>
      <c r="C104" s="51" t="s">
        <v>759</v>
      </c>
      <c r="D104" s="51" t="s">
        <v>3</v>
      </c>
      <c r="E104" s="51" t="s">
        <v>760</v>
      </c>
      <c r="F104" s="51" t="s">
        <v>3</v>
      </c>
      <c r="G104" s="52" t="s">
        <v>169</v>
      </c>
      <c r="H104" s="62">
        <v>892.79999999999995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69</v>
      </c>
      <c r="C105" s="1"/>
      <c r="D105" s="1"/>
      <c r="E105" s="58" t="s">
        <v>761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71</v>
      </c>
      <c r="C106" s="1"/>
      <c r="D106" s="1"/>
      <c r="E106" s="58" t="s">
        <v>1045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73</v>
      </c>
      <c r="C107" s="1"/>
      <c r="D107" s="1"/>
      <c r="E107" s="58" t="s">
        <v>763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75</v>
      </c>
      <c r="C108" s="31"/>
      <c r="D108" s="31"/>
      <c r="E108" s="60" t="s">
        <v>76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15</v>
      </c>
      <c r="C109" s="51" t="s">
        <v>764</v>
      </c>
      <c r="D109" s="51" t="s">
        <v>3</v>
      </c>
      <c r="E109" s="51" t="s">
        <v>765</v>
      </c>
      <c r="F109" s="51" t="s">
        <v>3</v>
      </c>
      <c r="G109" s="52" t="s">
        <v>94</v>
      </c>
      <c r="H109" s="62">
        <v>105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69</v>
      </c>
      <c r="C110" s="1"/>
      <c r="D110" s="1"/>
      <c r="E110" s="58" t="s">
        <v>766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71</v>
      </c>
      <c r="C111" s="1"/>
      <c r="D111" s="1"/>
      <c r="E111" s="58" t="s">
        <v>1046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73</v>
      </c>
      <c r="C112" s="1"/>
      <c r="D112" s="1"/>
      <c r="E112" s="58" t="s">
        <v>768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75</v>
      </c>
      <c r="C113" s="31"/>
      <c r="D113" s="31"/>
      <c r="E113" s="60" t="s">
        <v>76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769</v>
      </c>
      <c r="D114" s="51" t="s">
        <v>3</v>
      </c>
      <c r="E114" s="51" t="s">
        <v>770</v>
      </c>
      <c r="F114" s="51" t="s">
        <v>3</v>
      </c>
      <c r="G114" s="52" t="s">
        <v>159</v>
      </c>
      <c r="H114" s="62">
        <v>16.367999999999999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69</v>
      </c>
      <c r="C115" s="1"/>
      <c r="D115" s="1"/>
      <c r="E115" s="58" t="s">
        <v>1047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71</v>
      </c>
      <c r="C116" s="1"/>
      <c r="D116" s="1"/>
      <c r="E116" s="58" t="s">
        <v>1048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73</v>
      </c>
      <c r="C117" s="1"/>
      <c r="D117" s="1"/>
      <c r="E117" s="58" t="s">
        <v>613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75</v>
      </c>
      <c r="C118" s="31"/>
      <c r="D118" s="31"/>
      <c r="E118" s="60" t="s">
        <v>76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>
      <c r="A119" s="9"/>
      <c r="B119" s="50">
        <v>17</v>
      </c>
      <c r="C119" s="51" t="s">
        <v>773</v>
      </c>
      <c r="D119" s="51" t="s">
        <v>3</v>
      </c>
      <c r="E119" s="51" t="s">
        <v>774</v>
      </c>
      <c r="F119" s="51" t="s">
        <v>3</v>
      </c>
      <c r="G119" s="52" t="s">
        <v>132</v>
      </c>
      <c r="H119" s="62">
        <v>0.070999999999999994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69</v>
      </c>
      <c r="C120" s="1"/>
      <c r="D120" s="1"/>
      <c r="E120" s="58" t="s">
        <v>775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71</v>
      </c>
      <c r="C121" s="1"/>
      <c r="D121" s="1"/>
      <c r="E121" s="58" t="s">
        <v>1049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73</v>
      </c>
      <c r="C122" s="1"/>
      <c r="D122" s="1"/>
      <c r="E122" s="58" t="s">
        <v>777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75</v>
      </c>
      <c r="C123" s="31"/>
      <c r="D123" s="31"/>
      <c r="E123" s="60" t="s">
        <v>76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>
      <c r="A124" s="9"/>
      <c r="B124" s="50">
        <v>18</v>
      </c>
      <c r="C124" s="51" t="s">
        <v>778</v>
      </c>
      <c r="D124" s="51" t="s">
        <v>3</v>
      </c>
      <c r="E124" s="51" t="s">
        <v>779</v>
      </c>
      <c r="F124" s="51" t="s">
        <v>3</v>
      </c>
      <c r="G124" s="52" t="s">
        <v>132</v>
      </c>
      <c r="H124" s="62">
        <v>1.4690000000000001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7" t="s">
        <v>69</v>
      </c>
      <c r="C125" s="1"/>
      <c r="D125" s="1"/>
      <c r="E125" s="58" t="s">
        <v>1050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71</v>
      </c>
      <c r="C126" s="1"/>
      <c r="D126" s="1"/>
      <c r="E126" s="58" t="s">
        <v>1051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73</v>
      </c>
      <c r="C127" s="1"/>
      <c r="D127" s="1"/>
      <c r="E127" s="58" t="s">
        <v>777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>
      <c r="A128" s="9"/>
      <c r="B128" s="59" t="s">
        <v>75</v>
      </c>
      <c r="C128" s="31"/>
      <c r="D128" s="31"/>
      <c r="E128" s="60" t="s">
        <v>76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354</v>
      </c>
      <c r="F129" s="1"/>
      <c r="G129" s="67" t="s">
        <v>117</v>
      </c>
      <c r="H129" s="68">
        <f>J89+J94+J99+J104+J109+J114+J119+J124</f>
        <v>0</v>
      </c>
      <c r="I129" s="67" t="s">
        <v>118</v>
      </c>
      <c r="J129" s="69">
        <f>(L129-H129)</f>
        <v>0</v>
      </c>
      <c r="K129" s="67" t="s">
        <v>119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120</v>
      </c>
      <c r="H130" s="74">
        <f>J89+J94+J99+J104+J109+J114+J119+J124</f>
        <v>0</v>
      </c>
      <c r="I130" s="73" t="s">
        <v>121</v>
      </c>
      <c r="J130" s="75">
        <f>0+J129</f>
        <v>0</v>
      </c>
      <c r="K130" s="73" t="s">
        <v>122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782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0">
        <v>19</v>
      </c>
      <c r="C132" s="51" t="s">
        <v>783</v>
      </c>
      <c r="D132" s="51" t="s">
        <v>3</v>
      </c>
      <c r="E132" s="51" t="s">
        <v>784</v>
      </c>
      <c r="F132" s="51" t="s">
        <v>3</v>
      </c>
      <c r="G132" s="52" t="s">
        <v>159</v>
      </c>
      <c r="H132" s="53">
        <v>14.699999999999999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69</v>
      </c>
      <c r="C133" s="1"/>
      <c r="D133" s="1"/>
      <c r="E133" s="58" t="s">
        <v>785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71</v>
      </c>
      <c r="C134" s="1"/>
      <c r="D134" s="1"/>
      <c r="E134" s="58" t="s">
        <v>998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73</v>
      </c>
      <c r="C135" s="1"/>
      <c r="D135" s="1"/>
      <c r="E135" s="58" t="s">
        <v>787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75</v>
      </c>
      <c r="C136" s="31"/>
      <c r="D136" s="31"/>
      <c r="E136" s="60" t="s">
        <v>76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788</v>
      </c>
      <c r="D137" s="51" t="s">
        <v>3</v>
      </c>
      <c r="E137" s="51" t="s">
        <v>789</v>
      </c>
      <c r="F137" s="51" t="s">
        <v>3</v>
      </c>
      <c r="G137" s="52" t="s">
        <v>132</v>
      </c>
      <c r="H137" s="62">
        <v>1.617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69</v>
      </c>
      <c r="C138" s="1"/>
      <c r="D138" s="1"/>
      <c r="E138" s="58" t="s">
        <v>790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71</v>
      </c>
      <c r="C139" s="1"/>
      <c r="D139" s="1"/>
      <c r="E139" s="58" t="s">
        <v>999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73</v>
      </c>
      <c r="C140" s="1"/>
      <c r="D140" s="1"/>
      <c r="E140" s="58" t="s">
        <v>792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75</v>
      </c>
      <c r="C141" s="31"/>
      <c r="D141" s="31"/>
      <c r="E141" s="60" t="s">
        <v>76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793</v>
      </c>
      <c r="D142" s="51" t="s">
        <v>3</v>
      </c>
      <c r="E142" s="51" t="s">
        <v>794</v>
      </c>
      <c r="F142" s="51" t="s">
        <v>3</v>
      </c>
      <c r="G142" s="52" t="s">
        <v>159</v>
      </c>
      <c r="H142" s="62">
        <v>29.399999999999999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69</v>
      </c>
      <c r="C143" s="1"/>
      <c r="D143" s="1"/>
      <c r="E143" s="58" t="s">
        <v>795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71</v>
      </c>
      <c r="C144" s="1"/>
      <c r="D144" s="1"/>
      <c r="E144" s="58" t="s">
        <v>1052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73</v>
      </c>
      <c r="C145" s="1"/>
      <c r="D145" s="1"/>
      <c r="E145" s="58" t="s">
        <v>797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75</v>
      </c>
      <c r="C146" s="31"/>
      <c r="D146" s="31"/>
      <c r="E146" s="60" t="s">
        <v>76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>
      <c r="A147" s="9"/>
      <c r="B147" s="50">
        <v>22</v>
      </c>
      <c r="C147" s="51" t="s">
        <v>798</v>
      </c>
      <c r="D147" s="51" t="s">
        <v>3</v>
      </c>
      <c r="E147" s="51" t="s">
        <v>799</v>
      </c>
      <c r="F147" s="51" t="s">
        <v>3</v>
      </c>
      <c r="G147" s="52" t="s">
        <v>159</v>
      </c>
      <c r="H147" s="62">
        <v>73.920000000000002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69</v>
      </c>
      <c r="C148" s="1"/>
      <c r="D148" s="1"/>
      <c r="E148" s="58" t="s">
        <v>800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71</v>
      </c>
      <c r="C149" s="1"/>
      <c r="D149" s="1"/>
      <c r="E149" s="58" t="s">
        <v>1053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73</v>
      </c>
      <c r="C150" s="1"/>
      <c r="D150" s="1"/>
      <c r="E150" s="58" t="s">
        <v>624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75</v>
      </c>
      <c r="C151" s="31"/>
      <c r="D151" s="31"/>
      <c r="E151" s="60" t="s">
        <v>76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23</v>
      </c>
      <c r="C152" s="51" t="s">
        <v>802</v>
      </c>
      <c r="D152" s="51" t="s">
        <v>3</v>
      </c>
      <c r="E152" s="51" t="s">
        <v>803</v>
      </c>
      <c r="F152" s="51" t="s">
        <v>3</v>
      </c>
      <c r="G152" s="52" t="s">
        <v>159</v>
      </c>
      <c r="H152" s="62">
        <v>69.384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69</v>
      </c>
      <c r="C153" s="1"/>
      <c r="D153" s="1"/>
      <c r="E153" s="58" t="s">
        <v>804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71</v>
      </c>
      <c r="C154" s="1"/>
      <c r="D154" s="1"/>
      <c r="E154" s="58" t="s">
        <v>1054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73</v>
      </c>
      <c r="C155" s="1"/>
      <c r="D155" s="1"/>
      <c r="E155" s="58" t="s">
        <v>624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75</v>
      </c>
      <c r="C156" s="31"/>
      <c r="D156" s="31"/>
      <c r="E156" s="60" t="s">
        <v>76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>
      <c r="A157" s="9"/>
      <c r="B157" s="50">
        <v>24</v>
      </c>
      <c r="C157" s="51" t="s">
        <v>806</v>
      </c>
      <c r="D157" s="51" t="s">
        <v>3</v>
      </c>
      <c r="E157" s="51" t="s">
        <v>807</v>
      </c>
      <c r="F157" s="51" t="s">
        <v>3</v>
      </c>
      <c r="G157" s="52" t="s">
        <v>132</v>
      </c>
      <c r="H157" s="62">
        <v>2.0819999999999999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7" t="s">
        <v>69</v>
      </c>
      <c r="C158" s="1"/>
      <c r="D158" s="1"/>
      <c r="E158" s="58" t="s">
        <v>899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7" t="s">
        <v>71</v>
      </c>
      <c r="C159" s="1"/>
      <c r="D159" s="1"/>
      <c r="E159" s="58" t="s">
        <v>1055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73</v>
      </c>
      <c r="C160" s="1"/>
      <c r="D160" s="1"/>
      <c r="E160" s="58" t="s">
        <v>810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>
      <c r="A161" s="9"/>
      <c r="B161" s="59" t="s">
        <v>75</v>
      </c>
      <c r="C161" s="31"/>
      <c r="D161" s="31"/>
      <c r="E161" s="60" t="s">
        <v>76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>
      <c r="A162" s="9"/>
      <c r="B162" s="50">
        <v>25</v>
      </c>
      <c r="C162" s="51" t="s">
        <v>811</v>
      </c>
      <c r="D162" s="51" t="s">
        <v>3</v>
      </c>
      <c r="E162" s="51" t="s">
        <v>812</v>
      </c>
      <c r="F162" s="51" t="s">
        <v>3</v>
      </c>
      <c r="G162" s="52" t="s">
        <v>132</v>
      </c>
      <c r="H162" s="62">
        <v>1.7350000000000001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7" t="s">
        <v>69</v>
      </c>
      <c r="C163" s="1"/>
      <c r="D163" s="1"/>
      <c r="E163" s="58" t="s">
        <v>813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71</v>
      </c>
      <c r="C164" s="1"/>
      <c r="D164" s="1"/>
      <c r="E164" s="58" t="s">
        <v>1056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73</v>
      </c>
      <c r="C165" s="1"/>
      <c r="D165" s="1"/>
      <c r="E165" s="58" t="s">
        <v>810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>
      <c r="A166" s="9"/>
      <c r="B166" s="59" t="s">
        <v>75</v>
      </c>
      <c r="C166" s="31"/>
      <c r="D166" s="31"/>
      <c r="E166" s="60" t="s">
        <v>76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715</v>
      </c>
      <c r="F167" s="1"/>
      <c r="G167" s="67" t="s">
        <v>117</v>
      </c>
      <c r="H167" s="68">
        <f>J132+J137+J142+J147+J152+J157+J162</f>
        <v>0</v>
      </c>
      <c r="I167" s="67" t="s">
        <v>118</v>
      </c>
      <c r="J167" s="69">
        <f>(L167-H167)</f>
        <v>0</v>
      </c>
      <c r="K167" s="67" t="s">
        <v>119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120</v>
      </c>
      <c r="H168" s="74">
        <f>J132+J137+J142+J147+J152+J157+J162</f>
        <v>0</v>
      </c>
      <c r="I168" s="73" t="s">
        <v>121</v>
      </c>
      <c r="J168" s="75">
        <f>0+J167</f>
        <v>0</v>
      </c>
      <c r="K168" s="73" t="s">
        <v>122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222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0">
        <v>26</v>
      </c>
      <c r="C170" s="51" t="s">
        <v>815</v>
      </c>
      <c r="D170" s="51" t="s">
        <v>3</v>
      </c>
      <c r="E170" s="51" t="s">
        <v>816</v>
      </c>
      <c r="F170" s="51" t="s">
        <v>3</v>
      </c>
      <c r="G170" s="52" t="s">
        <v>159</v>
      </c>
      <c r="H170" s="53">
        <v>8.4000000000000004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7" t="s">
        <v>69</v>
      </c>
      <c r="C171" s="1"/>
      <c r="D171" s="1"/>
      <c r="E171" s="58" t="s">
        <v>817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71</v>
      </c>
      <c r="C172" s="1"/>
      <c r="D172" s="1"/>
      <c r="E172" s="58" t="s">
        <v>1057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73</v>
      </c>
      <c r="C173" s="1"/>
      <c r="D173" s="1"/>
      <c r="E173" s="58" t="s">
        <v>624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>
      <c r="A174" s="9"/>
      <c r="B174" s="59" t="s">
        <v>75</v>
      </c>
      <c r="C174" s="31"/>
      <c r="D174" s="31"/>
      <c r="E174" s="60" t="s">
        <v>76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>
      <c r="A175" s="9"/>
      <c r="B175" s="50">
        <v>27</v>
      </c>
      <c r="C175" s="51" t="s">
        <v>819</v>
      </c>
      <c r="D175" s="51" t="s">
        <v>3</v>
      </c>
      <c r="E175" s="51" t="s">
        <v>820</v>
      </c>
      <c r="F175" s="51" t="s">
        <v>3</v>
      </c>
      <c r="G175" s="52" t="s">
        <v>159</v>
      </c>
      <c r="H175" s="62">
        <v>99.359999999999999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69</v>
      </c>
      <c r="C176" s="1"/>
      <c r="D176" s="1"/>
      <c r="E176" s="58" t="s">
        <v>821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71</v>
      </c>
      <c r="C177" s="1"/>
      <c r="D177" s="1"/>
      <c r="E177" s="58" t="s">
        <v>1058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73</v>
      </c>
      <c r="C178" s="1"/>
      <c r="D178" s="1"/>
      <c r="E178" s="58" t="s">
        <v>823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75</v>
      </c>
      <c r="C179" s="31"/>
      <c r="D179" s="31"/>
      <c r="E179" s="60" t="s">
        <v>76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28</v>
      </c>
      <c r="C180" s="51" t="s">
        <v>824</v>
      </c>
      <c r="D180" s="51" t="s">
        <v>3</v>
      </c>
      <c r="E180" s="51" t="s">
        <v>825</v>
      </c>
      <c r="F180" s="51" t="s">
        <v>3</v>
      </c>
      <c r="G180" s="52" t="s">
        <v>159</v>
      </c>
      <c r="H180" s="62">
        <v>66.239999999999995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69</v>
      </c>
      <c r="C181" s="1"/>
      <c r="D181" s="1"/>
      <c r="E181" s="58" t="s">
        <v>826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71</v>
      </c>
      <c r="C182" s="1"/>
      <c r="D182" s="1"/>
      <c r="E182" s="58" t="s">
        <v>1059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73</v>
      </c>
      <c r="C183" s="1"/>
      <c r="D183" s="1"/>
      <c r="E183" s="58" t="s">
        <v>608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75</v>
      </c>
      <c r="C184" s="31"/>
      <c r="D184" s="31"/>
      <c r="E184" s="60" t="s">
        <v>76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29</v>
      </c>
      <c r="C185" s="51" t="s">
        <v>467</v>
      </c>
      <c r="D185" s="51">
        <v>1</v>
      </c>
      <c r="E185" s="51" t="s">
        <v>468</v>
      </c>
      <c r="F185" s="51" t="s">
        <v>3</v>
      </c>
      <c r="G185" s="52" t="s">
        <v>159</v>
      </c>
      <c r="H185" s="62">
        <v>10.32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69</v>
      </c>
      <c r="C186" s="1"/>
      <c r="D186" s="1"/>
      <c r="E186" s="58" t="s">
        <v>1060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71</v>
      </c>
      <c r="C187" s="1"/>
      <c r="D187" s="1"/>
      <c r="E187" s="58" t="s">
        <v>1061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73</v>
      </c>
      <c r="C188" s="1"/>
      <c r="D188" s="1"/>
      <c r="E188" s="58" t="s">
        <v>471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75</v>
      </c>
      <c r="C189" s="31"/>
      <c r="D189" s="31"/>
      <c r="E189" s="60" t="s">
        <v>76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30</v>
      </c>
      <c r="C190" s="51" t="s">
        <v>467</v>
      </c>
      <c r="D190" s="51">
        <v>2</v>
      </c>
      <c r="E190" s="51" t="s">
        <v>468</v>
      </c>
      <c r="F190" s="51" t="s">
        <v>3</v>
      </c>
      <c r="G190" s="52" t="s">
        <v>159</v>
      </c>
      <c r="H190" s="62">
        <v>49.68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69</v>
      </c>
      <c r="C191" s="1"/>
      <c r="D191" s="1"/>
      <c r="E191" s="58" t="s">
        <v>830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71</v>
      </c>
      <c r="C192" s="1"/>
      <c r="D192" s="1"/>
      <c r="E192" s="58" t="s">
        <v>1062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73</v>
      </c>
      <c r="C193" s="1"/>
      <c r="D193" s="1"/>
      <c r="E193" s="58" t="s">
        <v>474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75</v>
      </c>
      <c r="C194" s="31"/>
      <c r="D194" s="31"/>
      <c r="E194" s="60" t="s">
        <v>76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126</v>
      </c>
      <c r="F195" s="1"/>
      <c r="G195" s="67" t="s">
        <v>117</v>
      </c>
      <c r="H195" s="68">
        <f>J170+J175+J180+J185+J190</f>
        <v>0</v>
      </c>
      <c r="I195" s="67" t="s">
        <v>118</v>
      </c>
      <c r="J195" s="69">
        <f>(L195-H195)</f>
        <v>0</v>
      </c>
      <c r="K195" s="67" t="s">
        <v>119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120</v>
      </c>
      <c r="H196" s="74">
        <f>J170+J175+J180+J185+J190</f>
        <v>0</v>
      </c>
      <c r="I196" s="73" t="s">
        <v>121</v>
      </c>
      <c r="J196" s="75">
        <f>0+J195</f>
        <v>0</v>
      </c>
      <c r="K196" s="73" t="s">
        <v>122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832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0">
        <v>31</v>
      </c>
      <c r="C198" s="51" t="s">
        <v>833</v>
      </c>
      <c r="D198" s="51" t="s">
        <v>3</v>
      </c>
      <c r="E198" s="51" t="s">
        <v>834</v>
      </c>
      <c r="F198" s="51" t="s">
        <v>3</v>
      </c>
      <c r="G198" s="52" t="s">
        <v>145</v>
      </c>
      <c r="H198" s="53">
        <v>144.90000000000001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7" t="s">
        <v>69</v>
      </c>
      <c r="C199" s="1"/>
      <c r="D199" s="1"/>
      <c r="E199" s="58" t="s">
        <v>835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71</v>
      </c>
      <c r="C200" s="1"/>
      <c r="D200" s="1"/>
      <c r="E200" s="58" t="s">
        <v>1063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7" t="s">
        <v>73</v>
      </c>
      <c r="C201" s="1"/>
      <c r="D201" s="1"/>
      <c r="E201" s="58" t="s">
        <v>837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>
      <c r="A202" s="9"/>
      <c r="B202" s="59" t="s">
        <v>75</v>
      </c>
      <c r="C202" s="31"/>
      <c r="D202" s="31"/>
      <c r="E202" s="60" t="s">
        <v>76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>
      <c r="A203" s="9"/>
      <c r="B203" s="50">
        <v>32</v>
      </c>
      <c r="C203" s="51" t="s">
        <v>838</v>
      </c>
      <c r="D203" s="51" t="s">
        <v>3</v>
      </c>
      <c r="E203" s="51" t="s">
        <v>839</v>
      </c>
      <c r="F203" s="51" t="s">
        <v>3</v>
      </c>
      <c r="G203" s="52" t="s">
        <v>145</v>
      </c>
      <c r="H203" s="62">
        <v>144.90000000000001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7" t="s">
        <v>69</v>
      </c>
      <c r="C204" s="1"/>
      <c r="D204" s="1"/>
      <c r="E204" s="58" t="s">
        <v>840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7" t="s">
        <v>71</v>
      </c>
      <c r="C205" s="1"/>
      <c r="D205" s="1"/>
      <c r="E205" s="58" t="s">
        <v>1063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>
      <c r="A206" s="9"/>
      <c r="B206" s="57" t="s">
        <v>73</v>
      </c>
      <c r="C206" s="1"/>
      <c r="D206" s="1"/>
      <c r="E206" s="58" t="s">
        <v>841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>
      <c r="A207" s="9"/>
      <c r="B207" s="59" t="s">
        <v>75</v>
      </c>
      <c r="C207" s="31"/>
      <c r="D207" s="31"/>
      <c r="E207" s="60" t="s">
        <v>76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>
      <c r="A208" s="9"/>
      <c r="B208" s="50">
        <v>33</v>
      </c>
      <c r="C208" s="51" t="s">
        <v>842</v>
      </c>
      <c r="D208" s="51" t="s">
        <v>3</v>
      </c>
      <c r="E208" s="51" t="s">
        <v>843</v>
      </c>
      <c r="F208" s="51" t="s">
        <v>3</v>
      </c>
      <c r="G208" s="52" t="s">
        <v>145</v>
      </c>
      <c r="H208" s="62">
        <v>10.5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7" t="s">
        <v>69</v>
      </c>
      <c r="C209" s="1"/>
      <c r="D209" s="1"/>
      <c r="E209" s="58" t="s">
        <v>844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>
      <c r="A210" s="9"/>
      <c r="B210" s="57" t="s">
        <v>71</v>
      </c>
      <c r="C210" s="1"/>
      <c r="D210" s="1"/>
      <c r="E210" s="58" t="s">
        <v>1017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>
      <c r="A211" s="9"/>
      <c r="B211" s="57" t="s">
        <v>73</v>
      </c>
      <c r="C211" s="1"/>
      <c r="D211" s="1"/>
      <c r="E211" s="58" t="s">
        <v>846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>
      <c r="A212" s="9"/>
      <c r="B212" s="59" t="s">
        <v>75</v>
      </c>
      <c r="C212" s="31"/>
      <c r="D212" s="31"/>
      <c r="E212" s="60" t="s">
        <v>76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716</v>
      </c>
      <c r="F213" s="1"/>
      <c r="G213" s="67" t="s">
        <v>117</v>
      </c>
      <c r="H213" s="68">
        <f>J198+J203+J208</f>
        <v>0</v>
      </c>
      <c r="I213" s="67" t="s">
        <v>118</v>
      </c>
      <c r="J213" s="69">
        <f>(L213-H213)</f>
        <v>0</v>
      </c>
      <c r="K213" s="67" t="s">
        <v>119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120</v>
      </c>
      <c r="H214" s="74">
        <f>J198+J203+J208</f>
        <v>0</v>
      </c>
      <c r="I214" s="73" t="s">
        <v>121</v>
      </c>
      <c r="J214" s="75">
        <f>0+J213</f>
        <v>0</v>
      </c>
      <c r="K214" s="73" t="s">
        <v>122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274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0">
        <v>34</v>
      </c>
      <c r="C216" s="51" t="s">
        <v>847</v>
      </c>
      <c r="D216" s="51" t="s">
        <v>3</v>
      </c>
      <c r="E216" s="51" t="s">
        <v>848</v>
      </c>
      <c r="F216" s="51" t="s">
        <v>3</v>
      </c>
      <c r="G216" s="52" t="s">
        <v>169</v>
      </c>
      <c r="H216" s="53">
        <v>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57" t="s">
        <v>69</v>
      </c>
      <c r="C217" s="1"/>
      <c r="D217" s="1"/>
      <c r="E217" s="58" t="s">
        <v>849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>
      <c r="A218" s="9"/>
      <c r="B218" s="57" t="s">
        <v>71</v>
      </c>
      <c r="C218" s="1"/>
      <c r="D218" s="1"/>
      <c r="E218" s="58" t="s">
        <v>1064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>
      <c r="A219" s="9"/>
      <c r="B219" s="57" t="s">
        <v>73</v>
      </c>
      <c r="C219" s="1"/>
      <c r="D219" s="1"/>
      <c r="E219" s="58" t="s">
        <v>851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>
      <c r="A220" s="9"/>
      <c r="B220" s="59" t="s">
        <v>75</v>
      </c>
      <c r="C220" s="31"/>
      <c r="D220" s="31"/>
      <c r="E220" s="60" t="s">
        <v>76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>
      <c r="A221" s="9"/>
      <c r="B221" s="50">
        <v>35</v>
      </c>
      <c r="C221" s="51" t="s">
        <v>852</v>
      </c>
      <c r="D221" s="51" t="s">
        <v>3</v>
      </c>
      <c r="E221" s="51" t="s">
        <v>853</v>
      </c>
      <c r="F221" s="51" t="s">
        <v>3</v>
      </c>
      <c r="G221" s="52" t="s">
        <v>169</v>
      </c>
      <c r="H221" s="62">
        <v>42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57" t="s">
        <v>69</v>
      </c>
      <c r="C222" s="1"/>
      <c r="D222" s="1"/>
      <c r="E222" s="58" t="s">
        <v>1065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>
      <c r="A223" s="9"/>
      <c r="B223" s="57" t="s">
        <v>71</v>
      </c>
      <c r="C223" s="1"/>
      <c r="D223" s="1"/>
      <c r="E223" s="58" t="s">
        <v>1026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>
      <c r="A224" s="9"/>
      <c r="B224" s="57" t="s">
        <v>73</v>
      </c>
      <c r="C224" s="1"/>
      <c r="D224" s="1"/>
      <c r="E224" s="58" t="s">
        <v>856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>
      <c r="A225" s="9"/>
      <c r="B225" s="59" t="s">
        <v>75</v>
      </c>
      <c r="C225" s="31"/>
      <c r="D225" s="31"/>
      <c r="E225" s="60" t="s">
        <v>76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128</v>
      </c>
      <c r="F226" s="1"/>
      <c r="G226" s="67" t="s">
        <v>117</v>
      </c>
      <c r="H226" s="68">
        <f>J216+J221</f>
        <v>0</v>
      </c>
      <c r="I226" s="67" t="s">
        <v>118</v>
      </c>
      <c r="J226" s="69">
        <f>(L226-H226)</f>
        <v>0</v>
      </c>
      <c r="K226" s="67" t="s">
        <v>119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120</v>
      </c>
      <c r="H227" s="74">
        <f>J216+J221</f>
        <v>0</v>
      </c>
      <c r="I227" s="73" t="s">
        <v>121</v>
      </c>
      <c r="J227" s="75">
        <f>0+J226</f>
        <v>0</v>
      </c>
      <c r="K227" s="73" t="s">
        <v>122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512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>
      <c r="A229" s="9"/>
      <c r="B229" s="50">
        <v>36</v>
      </c>
      <c r="C229" s="51" t="s">
        <v>670</v>
      </c>
      <c r="D229" s="51" t="s">
        <v>3</v>
      </c>
      <c r="E229" s="51" t="s">
        <v>671</v>
      </c>
      <c r="F229" s="51" t="s">
        <v>3</v>
      </c>
      <c r="G229" s="52" t="s">
        <v>169</v>
      </c>
      <c r="H229" s="53">
        <v>42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57" t="s">
        <v>69</v>
      </c>
      <c r="C230" s="1"/>
      <c r="D230" s="1"/>
      <c r="E230" s="58" t="s">
        <v>857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>
      <c r="A231" s="9"/>
      <c r="B231" s="57" t="s">
        <v>71</v>
      </c>
      <c r="C231" s="1"/>
      <c r="D231" s="1"/>
      <c r="E231" s="58" t="s">
        <v>1026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>
      <c r="A232" s="9"/>
      <c r="B232" s="57" t="s">
        <v>73</v>
      </c>
      <c r="C232" s="1"/>
      <c r="D232" s="1"/>
      <c r="E232" s="58" t="s">
        <v>858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>
      <c r="A233" s="9"/>
      <c r="B233" s="59" t="s">
        <v>75</v>
      </c>
      <c r="C233" s="31"/>
      <c r="D233" s="31"/>
      <c r="E233" s="60" t="s">
        <v>76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>
      <c r="A234" s="9"/>
      <c r="B234" s="50">
        <v>37</v>
      </c>
      <c r="C234" s="51" t="s">
        <v>286</v>
      </c>
      <c r="D234" s="51" t="s">
        <v>3</v>
      </c>
      <c r="E234" s="51" t="s">
        <v>287</v>
      </c>
      <c r="F234" s="51" t="s">
        <v>3</v>
      </c>
      <c r="G234" s="52" t="s">
        <v>94</v>
      </c>
      <c r="H234" s="62">
        <v>5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57" t="s">
        <v>69</v>
      </c>
      <c r="C235" s="1"/>
      <c r="D235" s="1"/>
      <c r="E235" s="58" t="s">
        <v>530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>
      <c r="A236" s="9"/>
      <c r="B236" s="57" t="s">
        <v>71</v>
      </c>
      <c r="C236" s="1"/>
      <c r="D236" s="1"/>
      <c r="E236" s="58" t="s">
        <v>1066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>
      <c r="A237" s="9"/>
      <c r="B237" s="57" t="s">
        <v>73</v>
      </c>
      <c r="C237" s="1"/>
      <c r="D237" s="1"/>
      <c r="E237" s="58" t="s">
        <v>529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>
      <c r="A238" s="9"/>
      <c r="B238" s="59" t="s">
        <v>75</v>
      </c>
      <c r="C238" s="31"/>
      <c r="D238" s="31"/>
      <c r="E238" s="60" t="s">
        <v>76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>
      <c r="A239" s="9"/>
      <c r="B239" s="50">
        <v>38</v>
      </c>
      <c r="C239" s="51" t="s">
        <v>333</v>
      </c>
      <c r="D239" s="51" t="s">
        <v>3</v>
      </c>
      <c r="E239" s="51" t="s">
        <v>334</v>
      </c>
      <c r="F239" s="51" t="s">
        <v>3</v>
      </c>
      <c r="G239" s="52" t="s">
        <v>169</v>
      </c>
      <c r="H239" s="62">
        <v>53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57" t="s">
        <v>69</v>
      </c>
      <c r="C240" s="1"/>
      <c r="D240" s="1"/>
      <c r="E240" s="58" t="s">
        <v>859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>
      <c r="A241" s="9"/>
      <c r="B241" s="57" t="s">
        <v>71</v>
      </c>
      <c r="C241" s="1"/>
      <c r="D241" s="1"/>
      <c r="E241" s="58" t="s">
        <v>1067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>
      <c r="A242" s="9"/>
      <c r="B242" s="57" t="s">
        <v>73</v>
      </c>
      <c r="C242" s="1"/>
      <c r="D242" s="1"/>
      <c r="E242" s="58" t="s">
        <v>337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>
      <c r="A243" s="9"/>
      <c r="B243" s="59" t="s">
        <v>75</v>
      </c>
      <c r="C243" s="31"/>
      <c r="D243" s="31"/>
      <c r="E243" s="60" t="s">
        <v>76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>
      <c r="A244" s="9"/>
      <c r="B244" s="50">
        <v>39</v>
      </c>
      <c r="C244" s="51" t="s">
        <v>861</v>
      </c>
      <c r="D244" s="51" t="s">
        <v>3</v>
      </c>
      <c r="E244" s="51" t="s">
        <v>862</v>
      </c>
      <c r="F244" s="51" t="s">
        <v>3</v>
      </c>
      <c r="G244" s="52" t="s">
        <v>145</v>
      </c>
      <c r="H244" s="62">
        <v>12.25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>
      <c r="A245" s="9"/>
      <c r="B245" s="57" t="s">
        <v>69</v>
      </c>
      <c r="C245" s="1"/>
      <c r="D245" s="1"/>
      <c r="E245" s="58" t="s">
        <v>863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>
      <c r="A246" s="9"/>
      <c r="B246" s="57" t="s">
        <v>71</v>
      </c>
      <c r="C246" s="1"/>
      <c r="D246" s="1"/>
      <c r="E246" s="58" t="s">
        <v>1068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>
      <c r="A247" s="9"/>
      <c r="B247" s="57" t="s">
        <v>73</v>
      </c>
      <c r="C247" s="1"/>
      <c r="D247" s="1"/>
      <c r="E247" s="58" t="s">
        <v>865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>
      <c r="A248" s="9"/>
      <c r="B248" s="59" t="s">
        <v>75</v>
      </c>
      <c r="C248" s="31"/>
      <c r="D248" s="31"/>
      <c r="E248" s="60" t="s">
        <v>76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>
      <c r="A249" s="9"/>
      <c r="B249" s="50">
        <v>40</v>
      </c>
      <c r="C249" s="51" t="s">
        <v>866</v>
      </c>
      <c r="D249" s="51" t="s">
        <v>3</v>
      </c>
      <c r="E249" s="51" t="s">
        <v>867</v>
      </c>
      <c r="F249" s="51" t="s">
        <v>3</v>
      </c>
      <c r="G249" s="52" t="s">
        <v>169</v>
      </c>
      <c r="H249" s="62">
        <v>21.350000000000001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>
      <c r="A250" s="9"/>
      <c r="B250" s="57" t="s">
        <v>69</v>
      </c>
      <c r="C250" s="1"/>
      <c r="D250" s="1"/>
      <c r="E250" s="58" t="s">
        <v>868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>
      <c r="A251" s="9"/>
      <c r="B251" s="57" t="s">
        <v>71</v>
      </c>
      <c r="C251" s="1"/>
      <c r="D251" s="1"/>
      <c r="E251" s="58" t="s">
        <v>1069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>
      <c r="A252" s="9"/>
      <c r="B252" s="57" t="s">
        <v>73</v>
      </c>
      <c r="C252" s="1"/>
      <c r="D252" s="1"/>
      <c r="E252" s="58" t="s">
        <v>551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>
      <c r="A253" s="9"/>
      <c r="B253" s="59" t="s">
        <v>75</v>
      </c>
      <c r="C253" s="31"/>
      <c r="D253" s="31"/>
      <c r="E253" s="60" t="s">
        <v>76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>
      <c r="A254" s="9"/>
      <c r="B254" s="50">
        <v>41</v>
      </c>
      <c r="C254" s="51" t="s">
        <v>870</v>
      </c>
      <c r="D254" s="51" t="s">
        <v>3</v>
      </c>
      <c r="E254" s="51" t="s">
        <v>871</v>
      </c>
      <c r="F254" s="51" t="s">
        <v>3</v>
      </c>
      <c r="G254" s="52" t="s">
        <v>169</v>
      </c>
      <c r="H254" s="62">
        <v>21.350000000000001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57" t="s">
        <v>69</v>
      </c>
      <c r="C255" s="1"/>
      <c r="D255" s="1"/>
      <c r="E255" s="58" t="s">
        <v>868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>
      <c r="A256" s="9"/>
      <c r="B256" s="57" t="s">
        <v>71</v>
      </c>
      <c r="C256" s="1"/>
      <c r="D256" s="1"/>
      <c r="E256" s="58" t="s">
        <v>3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>
      <c r="A257" s="9"/>
      <c r="B257" s="57" t="s">
        <v>73</v>
      </c>
      <c r="C257" s="1"/>
      <c r="D257" s="1"/>
      <c r="E257" s="58" t="s">
        <v>865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>
      <c r="A258" s="9"/>
      <c r="B258" s="59" t="s">
        <v>75</v>
      </c>
      <c r="C258" s="31"/>
      <c r="D258" s="31"/>
      <c r="E258" s="60" t="s">
        <v>76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355</v>
      </c>
      <c r="F259" s="1"/>
      <c r="G259" s="67" t="s">
        <v>117</v>
      </c>
      <c r="H259" s="68">
        <f>J229+J234+J239+J244+J249+J254</f>
        <v>0</v>
      </c>
      <c r="I259" s="67" t="s">
        <v>118</v>
      </c>
      <c r="J259" s="69">
        <f>(L259-H259)</f>
        <v>0</v>
      </c>
      <c r="K259" s="67" t="s">
        <v>119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120</v>
      </c>
      <c r="H260" s="74">
        <f>J229+J234+J239+J244+J249+J254</f>
        <v>0</v>
      </c>
      <c r="I260" s="73" t="s">
        <v>121</v>
      </c>
      <c r="J260" s="75">
        <f>0+J259</f>
        <v>0</v>
      </c>
      <c r="K260" s="73" t="s">
        <v>122</v>
      </c>
      <c r="L260" s="76">
        <f>L229+L234+L239+L244+L249+L254</f>
        <v>0</v>
      </c>
      <c r="M260" s="12"/>
      <c r="N260" s="2"/>
      <c r="O260" s="2"/>
      <c r="P260" s="2"/>
      <c r="Q260" s="2"/>
    </row>
    <row r="261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1070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>
      <c r="A21" s="9"/>
      <c r="B21" s="45">
        <v>1</v>
      </c>
      <c r="C21" s="1"/>
      <c r="D21" s="1"/>
      <c r="E21" s="46" t="s">
        <v>124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>
      <c r="A22" s="9"/>
      <c r="B22" s="45">
        <v>2</v>
      </c>
      <c r="C22" s="1"/>
      <c r="D22" s="1"/>
      <c r="E22" s="46" t="s">
        <v>354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>
      <c r="A23" s="9"/>
      <c r="B23" s="45">
        <v>3</v>
      </c>
      <c r="C23" s="1"/>
      <c r="D23" s="1"/>
      <c r="E23" s="46" t="s">
        <v>715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>
      <c r="A24" s="9"/>
      <c r="B24" s="45">
        <v>4</v>
      </c>
      <c r="C24" s="1"/>
      <c r="D24" s="1"/>
      <c r="E24" s="46" t="s">
        <v>126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>
      <c r="A25" s="9"/>
      <c r="B25" s="45">
        <v>7</v>
      </c>
      <c r="C25" s="1"/>
      <c r="D25" s="1"/>
      <c r="E25" s="46" t="s">
        <v>716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>
      <c r="A26" s="9"/>
      <c r="B26" s="45">
        <v>8</v>
      </c>
      <c r="C26" s="1"/>
      <c r="D26" s="1"/>
      <c r="E26" s="46" t="s">
        <v>128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>
      <c r="A27" s="9"/>
      <c r="B27" s="45">
        <v>9</v>
      </c>
      <c r="C27" s="1"/>
      <c r="D27" s="1"/>
      <c r="E27" s="46" t="s">
        <v>355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58</v>
      </c>
      <c r="C31" s="43" t="s">
        <v>54</v>
      </c>
      <c r="D31" s="43" t="s">
        <v>59</v>
      </c>
      <c r="E31" s="43" t="s">
        <v>55</v>
      </c>
      <c r="F31" s="43" t="s">
        <v>60</v>
      </c>
      <c r="G31" s="44" t="s">
        <v>61</v>
      </c>
      <c r="H31" s="22" t="s">
        <v>62</v>
      </c>
      <c r="I31" s="22" t="s">
        <v>63</v>
      </c>
      <c r="J31" s="22" t="s">
        <v>16</v>
      </c>
      <c r="K31" s="44" t="s">
        <v>64</v>
      </c>
      <c r="L31" s="22" t="s">
        <v>17</v>
      </c>
      <c r="M31" s="78"/>
      <c r="N31" s="2"/>
      <c r="O31" s="2"/>
      <c r="P31" s="2"/>
      <c r="Q31" s="2"/>
    </row>
    <row r="32" ht="40" customHeight="1">
      <c r="A32" s="9"/>
      <c r="B32" s="48" t="s">
        <v>65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365</v>
      </c>
      <c r="D33" s="51" t="s">
        <v>3</v>
      </c>
      <c r="E33" s="51" t="s">
        <v>366</v>
      </c>
      <c r="F33" s="51" t="s">
        <v>3</v>
      </c>
      <c r="G33" s="52" t="s">
        <v>132</v>
      </c>
      <c r="H33" s="53">
        <v>209.78999999999999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69</v>
      </c>
      <c r="C34" s="1"/>
      <c r="D34" s="1"/>
      <c r="E34" s="58" t="s">
        <v>717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71</v>
      </c>
      <c r="C35" s="1"/>
      <c r="D35" s="1"/>
      <c r="E35" s="58" t="s">
        <v>1071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73</v>
      </c>
      <c r="C36" s="1"/>
      <c r="D36" s="1"/>
      <c r="E36" s="58" t="s">
        <v>140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75</v>
      </c>
      <c r="C37" s="31"/>
      <c r="D37" s="31"/>
      <c r="E37" s="60" t="s">
        <v>76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56</v>
      </c>
      <c r="F38" s="1"/>
      <c r="G38" s="67" t="s">
        <v>117</v>
      </c>
      <c r="H38" s="68">
        <f>0+J33</f>
        <v>0</v>
      </c>
      <c r="I38" s="67" t="s">
        <v>118</v>
      </c>
      <c r="J38" s="69">
        <f>(L38-H38)</f>
        <v>0</v>
      </c>
      <c r="K38" s="67" t="s">
        <v>119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120</v>
      </c>
      <c r="H39" s="74">
        <f>0+J33</f>
        <v>0</v>
      </c>
      <c r="I39" s="73" t="s">
        <v>121</v>
      </c>
      <c r="J39" s="75">
        <f>0+J38</f>
        <v>0</v>
      </c>
      <c r="K39" s="73" t="s">
        <v>122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142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0">
        <v>2</v>
      </c>
      <c r="C41" s="51" t="s">
        <v>719</v>
      </c>
      <c r="D41" s="51" t="s">
        <v>3</v>
      </c>
      <c r="E41" s="51" t="s">
        <v>720</v>
      </c>
      <c r="F41" s="51" t="s">
        <v>3</v>
      </c>
      <c r="G41" s="52" t="s">
        <v>721</v>
      </c>
      <c r="H41" s="53">
        <v>32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69</v>
      </c>
      <c r="C42" s="1"/>
      <c r="D42" s="1"/>
      <c r="E42" s="58" t="s">
        <v>722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71</v>
      </c>
      <c r="C43" s="1"/>
      <c r="D43" s="1"/>
      <c r="E43" s="58" t="s">
        <v>1072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73</v>
      </c>
      <c r="C44" s="1"/>
      <c r="D44" s="1"/>
      <c r="E44" s="58" t="s">
        <v>724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75</v>
      </c>
      <c r="C45" s="31"/>
      <c r="D45" s="31"/>
      <c r="E45" s="60" t="s">
        <v>76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3</v>
      </c>
      <c r="C46" s="51" t="s">
        <v>725</v>
      </c>
      <c r="D46" s="51" t="s">
        <v>3</v>
      </c>
      <c r="E46" s="51" t="s">
        <v>726</v>
      </c>
      <c r="F46" s="51" t="s">
        <v>3</v>
      </c>
      <c r="G46" s="52" t="s">
        <v>169</v>
      </c>
      <c r="H46" s="62">
        <v>35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69</v>
      </c>
      <c r="C47" s="1"/>
      <c r="D47" s="1"/>
      <c r="E47" s="58" t="s">
        <v>727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71</v>
      </c>
      <c r="C48" s="1"/>
      <c r="D48" s="1"/>
      <c r="E48" s="58" t="s">
        <v>1073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73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75</v>
      </c>
      <c r="C50" s="31"/>
      <c r="D50" s="31"/>
      <c r="E50" s="60" t="s">
        <v>76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>
      <c r="A51" s="9"/>
      <c r="B51" s="50">
        <v>4</v>
      </c>
      <c r="C51" s="51" t="s">
        <v>392</v>
      </c>
      <c r="D51" s="51">
        <v>1</v>
      </c>
      <c r="E51" s="51" t="s">
        <v>393</v>
      </c>
      <c r="F51" s="51" t="s">
        <v>3</v>
      </c>
      <c r="G51" s="52" t="s">
        <v>159</v>
      </c>
      <c r="H51" s="62">
        <v>14.175000000000001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69</v>
      </c>
      <c r="C52" s="1"/>
      <c r="D52" s="1"/>
      <c r="E52" s="58" t="s">
        <v>730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71</v>
      </c>
      <c r="C53" s="1"/>
      <c r="D53" s="1"/>
      <c r="E53" s="58" t="s">
        <v>1074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73</v>
      </c>
      <c r="C54" s="1"/>
      <c r="D54" s="1"/>
      <c r="E54" s="58" t="s">
        <v>396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75</v>
      </c>
      <c r="C55" s="31"/>
      <c r="D55" s="31"/>
      <c r="E55" s="60" t="s">
        <v>76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>
      <c r="A56" s="9"/>
      <c r="B56" s="50">
        <v>5</v>
      </c>
      <c r="C56" s="51" t="s">
        <v>392</v>
      </c>
      <c r="D56" s="51">
        <v>2</v>
      </c>
      <c r="E56" s="51" t="s">
        <v>393</v>
      </c>
      <c r="F56" s="51" t="s">
        <v>3</v>
      </c>
      <c r="G56" s="52" t="s">
        <v>159</v>
      </c>
      <c r="H56" s="62">
        <v>42.524999999999999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7" t="s">
        <v>69</v>
      </c>
      <c r="C57" s="1"/>
      <c r="D57" s="1"/>
      <c r="E57" s="58" t="s">
        <v>732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71</v>
      </c>
      <c r="C58" s="1"/>
      <c r="D58" s="1"/>
      <c r="E58" s="58" t="s">
        <v>1075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73</v>
      </c>
      <c r="C59" s="1"/>
      <c r="D59" s="1"/>
      <c r="E59" s="58" t="s">
        <v>396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>
      <c r="A60" s="9"/>
      <c r="B60" s="59" t="s">
        <v>75</v>
      </c>
      <c r="C60" s="31"/>
      <c r="D60" s="31"/>
      <c r="E60" s="60" t="s">
        <v>76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>
      <c r="A61" s="9"/>
      <c r="B61" s="50">
        <v>6</v>
      </c>
      <c r="C61" s="51" t="s">
        <v>402</v>
      </c>
      <c r="D61" s="51">
        <v>1</v>
      </c>
      <c r="E61" s="51" t="s">
        <v>403</v>
      </c>
      <c r="F61" s="51" t="s">
        <v>3</v>
      </c>
      <c r="G61" s="52" t="s">
        <v>159</v>
      </c>
      <c r="H61" s="62">
        <v>23.625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7" t="s">
        <v>69</v>
      </c>
      <c r="C62" s="1"/>
      <c r="D62" s="1"/>
      <c r="E62" s="58" t="s">
        <v>734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71</v>
      </c>
      <c r="C63" s="1"/>
      <c r="D63" s="1"/>
      <c r="E63" s="58" t="s">
        <v>1076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73</v>
      </c>
      <c r="C64" s="1"/>
      <c r="D64" s="1"/>
      <c r="E64" s="58" t="s">
        <v>401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>
      <c r="A65" s="9"/>
      <c r="B65" s="59" t="s">
        <v>75</v>
      </c>
      <c r="C65" s="31"/>
      <c r="D65" s="31"/>
      <c r="E65" s="60" t="s">
        <v>76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>
      <c r="A66" s="9"/>
      <c r="B66" s="50">
        <v>7</v>
      </c>
      <c r="C66" s="51" t="s">
        <v>402</v>
      </c>
      <c r="D66" s="51">
        <v>2</v>
      </c>
      <c r="E66" s="51" t="s">
        <v>403</v>
      </c>
      <c r="F66" s="51" t="s">
        <v>3</v>
      </c>
      <c r="G66" s="52" t="s">
        <v>159</v>
      </c>
      <c r="H66" s="62">
        <v>70.875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7" t="s">
        <v>69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71</v>
      </c>
      <c r="C68" s="1"/>
      <c r="D68" s="1"/>
      <c r="E68" s="58" t="s">
        <v>1077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73</v>
      </c>
      <c r="C69" s="1"/>
      <c r="D69" s="1"/>
      <c r="E69" s="58" t="s">
        <v>401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>
      <c r="A70" s="9"/>
      <c r="B70" s="59" t="s">
        <v>75</v>
      </c>
      <c r="C70" s="31"/>
      <c r="D70" s="31"/>
      <c r="E70" s="60" t="s">
        <v>76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>
      <c r="A71" s="9"/>
      <c r="B71" s="50">
        <v>8</v>
      </c>
      <c r="C71" s="51" t="s">
        <v>406</v>
      </c>
      <c r="D71" s="51" t="s">
        <v>3</v>
      </c>
      <c r="E71" s="51" t="s">
        <v>407</v>
      </c>
      <c r="F71" s="51" t="s">
        <v>3</v>
      </c>
      <c r="G71" s="52" t="s">
        <v>159</v>
      </c>
      <c r="H71" s="62">
        <v>37.799999999999997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69</v>
      </c>
      <c r="C72" s="1"/>
      <c r="D72" s="1"/>
      <c r="E72" s="58" t="s">
        <v>880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71</v>
      </c>
      <c r="C73" s="1"/>
      <c r="D73" s="1"/>
      <c r="E73" s="58" t="s">
        <v>1078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73</v>
      </c>
      <c r="C74" s="1"/>
      <c r="D74" s="1"/>
      <c r="E74" s="58" t="s">
        <v>401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75</v>
      </c>
      <c r="C75" s="31"/>
      <c r="D75" s="31"/>
      <c r="E75" s="60" t="s">
        <v>76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9</v>
      </c>
      <c r="C76" s="51" t="s">
        <v>183</v>
      </c>
      <c r="D76" s="51" t="s">
        <v>3</v>
      </c>
      <c r="E76" s="51" t="s">
        <v>184</v>
      </c>
      <c r="F76" s="51" t="s">
        <v>3</v>
      </c>
      <c r="G76" s="52" t="s">
        <v>159</v>
      </c>
      <c r="H76" s="62">
        <v>56.700000000000003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69</v>
      </c>
      <c r="C77" s="1"/>
      <c r="D77" s="1"/>
      <c r="E77" s="58" t="s">
        <v>1041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71</v>
      </c>
      <c r="C78" s="1"/>
      <c r="D78" s="1"/>
      <c r="E78" s="58" t="s">
        <v>1079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73</v>
      </c>
      <c r="C79" s="1"/>
      <c r="D79" s="1"/>
      <c r="E79" s="58" t="s">
        <v>426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75</v>
      </c>
      <c r="C80" s="31"/>
      <c r="D80" s="31"/>
      <c r="E80" s="60" t="s">
        <v>76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10</v>
      </c>
      <c r="C81" s="51" t="s">
        <v>742</v>
      </c>
      <c r="D81" s="51" t="s">
        <v>3</v>
      </c>
      <c r="E81" s="51" t="s">
        <v>743</v>
      </c>
      <c r="F81" s="51" t="s">
        <v>3</v>
      </c>
      <c r="G81" s="52" t="s">
        <v>145</v>
      </c>
      <c r="H81" s="62">
        <v>4.5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69</v>
      </c>
      <c r="C82" s="1"/>
      <c r="D82" s="1"/>
      <c r="E82" s="58" t="s">
        <v>884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71</v>
      </c>
      <c r="C83" s="1"/>
      <c r="D83" s="1"/>
      <c r="E83" s="58" t="s">
        <v>1080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73</v>
      </c>
      <c r="C84" s="1"/>
      <c r="D84" s="1"/>
      <c r="E84" s="58" t="s">
        <v>746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75</v>
      </c>
      <c r="C85" s="31"/>
      <c r="D85" s="31"/>
      <c r="E85" s="60" t="s">
        <v>76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124</v>
      </c>
      <c r="F86" s="1"/>
      <c r="G86" s="67" t="s">
        <v>117</v>
      </c>
      <c r="H86" s="68">
        <f>J41+J46+J51+J56+J61+J66+J71+J76+J81</f>
        <v>0</v>
      </c>
      <c r="I86" s="67" t="s">
        <v>118</v>
      </c>
      <c r="J86" s="69">
        <f>(L86-H86)</f>
        <v>0</v>
      </c>
      <c r="K86" s="67" t="s">
        <v>119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120</v>
      </c>
      <c r="H87" s="74">
        <f>J41+J46+J51+J56+J61+J66+J71+J76+J81</f>
        <v>0</v>
      </c>
      <c r="I87" s="73" t="s">
        <v>121</v>
      </c>
      <c r="J87" s="75">
        <f>0+J86</f>
        <v>0</v>
      </c>
      <c r="K87" s="73" t="s">
        <v>122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451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0">
        <v>11</v>
      </c>
      <c r="C89" s="51" t="s">
        <v>747</v>
      </c>
      <c r="D89" s="51" t="s">
        <v>3</v>
      </c>
      <c r="E89" s="51" t="s">
        <v>748</v>
      </c>
      <c r="F89" s="51" t="s">
        <v>3</v>
      </c>
      <c r="G89" s="52" t="s">
        <v>159</v>
      </c>
      <c r="H89" s="53">
        <v>3.6000000000000001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69</v>
      </c>
      <c r="C90" s="1"/>
      <c r="D90" s="1"/>
      <c r="E90" s="58" t="s">
        <v>749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71</v>
      </c>
      <c r="C91" s="1"/>
      <c r="D91" s="1"/>
      <c r="E91" s="58" t="s">
        <v>1081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73</v>
      </c>
      <c r="C92" s="1"/>
      <c r="D92" s="1"/>
      <c r="E92" s="58" t="s">
        <v>751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75</v>
      </c>
      <c r="C93" s="31"/>
      <c r="D93" s="31"/>
      <c r="E93" s="60" t="s">
        <v>76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12</v>
      </c>
      <c r="C94" s="51" t="s">
        <v>452</v>
      </c>
      <c r="D94" s="51" t="s">
        <v>3</v>
      </c>
      <c r="E94" s="51" t="s">
        <v>453</v>
      </c>
      <c r="F94" s="51" t="s">
        <v>3</v>
      </c>
      <c r="G94" s="52" t="s">
        <v>145</v>
      </c>
      <c r="H94" s="62">
        <v>48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69</v>
      </c>
      <c r="C95" s="1"/>
      <c r="D95" s="1"/>
      <c r="E95" s="58" t="s">
        <v>752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71</v>
      </c>
      <c r="C96" s="1"/>
      <c r="D96" s="1"/>
      <c r="E96" s="58" t="s">
        <v>1082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73</v>
      </c>
      <c r="C97" s="1"/>
      <c r="D97" s="1"/>
      <c r="E97" s="58" t="s">
        <v>456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75</v>
      </c>
      <c r="C98" s="31"/>
      <c r="D98" s="31"/>
      <c r="E98" s="60" t="s">
        <v>76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13</v>
      </c>
      <c r="C99" s="51" t="s">
        <v>754</v>
      </c>
      <c r="D99" s="51" t="s">
        <v>3</v>
      </c>
      <c r="E99" s="51" t="s">
        <v>755</v>
      </c>
      <c r="F99" s="51" t="s">
        <v>3</v>
      </c>
      <c r="G99" s="52" t="s">
        <v>159</v>
      </c>
      <c r="H99" s="62">
        <v>6.4800000000000004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69</v>
      </c>
      <c r="C100" s="1"/>
      <c r="D100" s="1"/>
      <c r="E100" s="58" t="s">
        <v>756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71</v>
      </c>
      <c r="C101" s="1"/>
      <c r="D101" s="1"/>
      <c r="E101" s="58" t="s">
        <v>1083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73</v>
      </c>
      <c r="C102" s="1"/>
      <c r="D102" s="1"/>
      <c r="E102" s="58" t="s">
        <v>758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75</v>
      </c>
      <c r="C103" s="31"/>
      <c r="D103" s="31"/>
      <c r="E103" s="60" t="s">
        <v>76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>
      <c r="A104" s="9"/>
      <c r="B104" s="50">
        <v>14</v>
      </c>
      <c r="C104" s="51" t="s">
        <v>759</v>
      </c>
      <c r="D104" s="51" t="s">
        <v>3</v>
      </c>
      <c r="E104" s="51" t="s">
        <v>760</v>
      </c>
      <c r="F104" s="51" t="s">
        <v>3</v>
      </c>
      <c r="G104" s="52" t="s">
        <v>169</v>
      </c>
      <c r="H104" s="62">
        <v>360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69</v>
      </c>
      <c r="C105" s="1"/>
      <c r="D105" s="1"/>
      <c r="E105" s="58" t="s">
        <v>761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71</v>
      </c>
      <c r="C106" s="1"/>
      <c r="D106" s="1"/>
      <c r="E106" s="58" t="s">
        <v>1084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73</v>
      </c>
      <c r="C107" s="1"/>
      <c r="D107" s="1"/>
      <c r="E107" s="58" t="s">
        <v>763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75</v>
      </c>
      <c r="C108" s="31"/>
      <c r="D108" s="31"/>
      <c r="E108" s="60" t="s">
        <v>76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15</v>
      </c>
      <c r="C109" s="51" t="s">
        <v>764</v>
      </c>
      <c r="D109" s="51" t="s">
        <v>3</v>
      </c>
      <c r="E109" s="51" t="s">
        <v>765</v>
      </c>
      <c r="F109" s="51" t="s">
        <v>3</v>
      </c>
      <c r="G109" s="52" t="s">
        <v>94</v>
      </c>
      <c r="H109" s="62">
        <v>60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69</v>
      </c>
      <c r="C110" s="1"/>
      <c r="D110" s="1"/>
      <c r="E110" s="58" t="s">
        <v>766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71</v>
      </c>
      <c r="C111" s="1"/>
      <c r="D111" s="1"/>
      <c r="E111" s="58" t="s">
        <v>1085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73</v>
      </c>
      <c r="C112" s="1"/>
      <c r="D112" s="1"/>
      <c r="E112" s="58" t="s">
        <v>768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75</v>
      </c>
      <c r="C113" s="31"/>
      <c r="D113" s="31"/>
      <c r="E113" s="60" t="s">
        <v>76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769</v>
      </c>
      <c r="D114" s="51" t="s">
        <v>3</v>
      </c>
      <c r="E114" s="51" t="s">
        <v>770</v>
      </c>
      <c r="F114" s="51" t="s">
        <v>3</v>
      </c>
      <c r="G114" s="52" t="s">
        <v>159</v>
      </c>
      <c r="H114" s="62">
        <v>6.5999999999999996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69</v>
      </c>
      <c r="C115" s="1"/>
      <c r="D115" s="1"/>
      <c r="E115" s="58" t="s">
        <v>1047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71</v>
      </c>
      <c r="C116" s="1"/>
      <c r="D116" s="1"/>
      <c r="E116" s="58" t="s">
        <v>1086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73</v>
      </c>
      <c r="C117" s="1"/>
      <c r="D117" s="1"/>
      <c r="E117" s="58" t="s">
        <v>613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75</v>
      </c>
      <c r="C118" s="31"/>
      <c r="D118" s="31"/>
      <c r="E118" s="60" t="s">
        <v>76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>
      <c r="A119" s="9"/>
      <c r="B119" s="50">
        <v>17</v>
      </c>
      <c r="C119" s="51" t="s">
        <v>773</v>
      </c>
      <c r="D119" s="51" t="s">
        <v>3</v>
      </c>
      <c r="E119" s="51" t="s">
        <v>774</v>
      </c>
      <c r="F119" s="51" t="s">
        <v>3</v>
      </c>
      <c r="G119" s="52" t="s">
        <v>132</v>
      </c>
      <c r="H119" s="62">
        <v>0.028000000000000001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69</v>
      </c>
      <c r="C120" s="1"/>
      <c r="D120" s="1"/>
      <c r="E120" s="58" t="s">
        <v>775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71</v>
      </c>
      <c r="C121" s="1"/>
      <c r="D121" s="1"/>
      <c r="E121" s="58" t="s">
        <v>1087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73</v>
      </c>
      <c r="C122" s="1"/>
      <c r="D122" s="1"/>
      <c r="E122" s="58" t="s">
        <v>777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75</v>
      </c>
      <c r="C123" s="31"/>
      <c r="D123" s="31"/>
      <c r="E123" s="60" t="s">
        <v>76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>
      <c r="A124" s="9"/>
      <c r="B124" s="50">
        <v>18</v>
      </c>
      <c r="C124" s="51" t="s">
        <v>778</v>
      </c>
      <c r="D124" s="51" t="s">
        <v>3</v>
      </c>
      <c r="E124" s="51" t="s">
        <v>779</v>
      </c>
      <c r="F124" s="51" t="s">
        <v>3</v>
      </c>
      <c r="G124" s="52" t="s">
        <v>132</v>
      </c>
      <c r="H124" s="62">
        <v>0.59299999999999997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7" t="s">
        <v>69</v>
      </c>
      <c r="C125" s="1"/>
      <c r="D125" s="1"/>
      <c r="E125" s="58" t="s">
        <v>1050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71</v>
      </c>
      <c r="C126" s="1"/>
      <c r="D126" s="1"/>
      <c r="E126" s="58" t="s">
        <v>1088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73</v>
      </c>
      <c r="C127" s="1"/>
      <c r="D127" s="1"/>
      <c r="E127" s="58" t="s">
        <v>777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>
      <c r="A128" s="9"/>
      <c r="B128" s="59" t="s">
        <v>75</v>
      </c>
      <c r="C128" s="31"/>
      <c r="D128" s="31"/>
      <c r="E128" s="60" t="s">
        <v>76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354</v>
      </c>
      <c r="F129" s="1"/>
      <c r="G129" s="67" t="s">
        <v>117</v>
      </c>
      <c r="H129" s="68">
        <f>J89+J94+J99+J104+J109+J114+J119+J124</f>
        <v>0</v>
      </c>
      <c r="I129" s="67" t="s">
        <v>118</v>
      </c>
      <c r="J129" s="69">
        <f>(L129-H129)</f>
        <v>0</v>
      </c>
      <c r="K129" s="67" t="s">
        <v>119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120</v>
      </c>
      <c r="H130" s="74">
        <f>J89+J94+J99+J104+J109+J114+J119+J124</f>
        <v>0</v>
      </c>
      <c r="I130" s="73" t="s">
        <v>121</v>
      </c>
      <c r="J130" s="75">
        <f>0+J129</f>
        <v>0</v>
      </c>
      <c r="K130" s="73" t="s">
        <v>122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782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0">
        <v>19</v>
      </c>
      <c r="C132" s="51" t="s">
        <v>783</v>
      </c>
      <c r="D132" s="51" t="s">
        <v>3</v>
      </c>
      <c r="E132" s="51" t="s">
        <v>784</v>
      </c>
      <c r="F132" s="51" t="s">
        <v>3</v>
      </c>
      <c r="G132" s="52" t="s">
        <v>159</v>
      </c>
      <c r="H132" s="53">
        <v>8.4000000000000004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69</v>
      </c>
      <c r="C133" s="1"/>
      <c r="D133" s="1"/>
      <c r="E133" s="58" t="s">
        <v>785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71</v>
      </c>
      <c r="C134" s="1"/>
      <c r="D134" s="1"/>
      <c r="E134" s="58" t="s">
        <v>1089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73</v>
      </c>
      <c r="C135" s="1"/>
      <c r="D135" s="1"/>
      <c r="E135" s="58" t="s">
        <v>787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75</v>
      </c>
      <c r="C136" s="31"/>
      <c r="D136" s="31"/>
      <c r="E136" s="60" t="s">
        <v>76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788</v>
      </c>
      <c r="D137" s="51" t="s">
        <v>3</v>
      </c>
      <c r="E137" s="51" t="s">
        <v>789</v>
      </c>
      <c r="F137" s="51" t="s">
        <v>3</v>
      </c>
      <c r="G137" s="52" t="s">
        <v>132</v>
      </c>
      <c r="H137" s="62">
        <v>0.92400000000000004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69</v>
      </c>
      <c r="C138" s="1"/>
      <c r="D138" s="1"/>
      <c r="E138" s="58" t="s">
        <v>790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71</v>
      </c>
      <c r="C139" s="1"/>
      <c r="D139" s="1"/>
      <c r="E139" s="58" t="s">
        <v>1090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73</v>
      </c>
      <c r="C140" s="1"/>
      <c r="D140" s="1"/>
      <c r="E140" s="58" t="s">
        <v>792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75</v>
      </c>
      <c r="C141" s="31"/>
      <c r="D141" s="31"/>
      <c r="E141" s="60" t="s">
        <v>76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793</v>
      </c>
      <c r="D142" s="51" t="s">
        <v>3</v>
      </c>
      <c r="E142" s="51" t="s">
        <v>794</v>
      </c>
      <c r="F142" s="51" t="s">
        <v>3</v>
      </c>
      <c r="G142" s="52" t="s">
        <v>159</v>
      </c>
      <c r="H142" s="62">
        <v>10.800000000000001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69</v>
      </c>
      <c r="C143" s="1"/>
      <c r="D143" s="1"/>
      <c r="E143" s="58" t="s">
        <v>795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71</v>
      </c>
      <c r="C144" s="1"/>
      <c r="D144" s="1"/>
      <c r="E144" s="58" t="s">
        <v>1091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73</v>
      </c>
      <c r="C145" s="1"/>
      <c r="D145" s="1"/>
      <c r="E145" s="58" t="s">
        <v>797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75</v>
      </c>
      <c r="C146" s="31"/>
      <c r="D146" s="31"/>
      <c r="E146" s="60" t="s">
        <v>76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>
      <c r="A147" s="9"/>
      <c r="B147" s="50">
        <v>22</v>
      </c>
      <c r="C147" s="51" t="s">
        <v>798</v>
      </c>
      <c r="D147" s="51" t="s">
        <v>3</v>
      </c>
      <c r="E147" s="51" t="s">
        <v>799</v>
      </c>
      <c r="F147" s="51" t="s">
        <v>3</v>
      </c>
      <c r="G147" s="52" t="s">
        <v>159</v>
      </c>
      <c r="H147" s="62">
        <v>42.240000000000002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69</v>
      </c>
      <c r="C148" s="1"/>
      <c r="D148" s="1"/>
      <c r="E148" s="58" t="s">
        <v>800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71</v>
      </c>
      <c r="C149" s="1"/>
      <c r="D149" s="1"/>
      <c r="E149" s="58" t="s">
        <v>1092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73</v>
      </c>
      <c r="C150" s="1"/>
      <c r="D150" s="1"/>
      <c r="E150" s="58" t="s">
        <v>624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75</v>
      </c>
      <c r="C151" s="31"/>
      <c r="D151" s="31"/>
      <c r="E151" s="60" t="s">
        <v>76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23</v>
      </c>
      <c r="C152" s="51" t="s">
        <v>802</v>
      </c>
      <c r="D152" s="51" t="s">
        <v>3</v>
      </c>
      <c r="E152" s="51" t="s">
        <v>803</v>
      </c>
      <c r="F152" s="51" t="s">
        <v>3</v>
      </c>
      <c r="G152" s="52" t="s">
        <v>159</v>
      </c>
      <c r="H152" s="62">
        <v>23.327999999999999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69</v>
      </c>
      <c r="C153" s="1"/>
      <c r="D153" s="1"/>
      <c r="E153" s="58" t="s">
        <v>804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71</v>
      </c>
      <c r="C154" s="1"/>
      <c r="D154" s="1"/>
      <c r="E154" s="58" t="s">
        <v>1093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73</v>
      </c>
      <c r="C155" s="1"/>
      <c r="D155" s="1"/>
      <c r="E155" s="58" t="s">
        <v>624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75</v>
      </c>
      <c r="C156" s="31"/>
      <c r="D156" s="31"/>
      <c r="E156" s="60" t="s">
        <v>76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>
      <c r="A157" s="9"/>
      <c r="B157" s="50">
        <v>24</v>
      </c>
      <c r="C157" s="51" t="s">
        <v>806</v>
      </c>
      <c r="D157" s="51" t="s">
        <v>3</v>
      </c>
      <c r="E157" s="51" t="s">
        <v>807</v>
      </c>
      <c r="F157" s="51" t="s">
        <v>3</v>
      </c>
      <c r="G157" s="52" t="s">
        <v>132</v>
      </c>
      <c r="H157" s="62">
        <v>0.69999999999999996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7" t="s">
        <v>69</v>
      </c>
      <c r="C158" s="1"/>
      <c r="D158" s="1"/>
      <c r="E158" s="58" t="s">
        <v>899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7" t="s">
        <v>71</v>
      </c>
      <c r="C159" s="1"/>
      <c r="D159" s="1"/>
      <c r="E159" s="58" t="s">
        <v>1094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73</v>
      </c>
      <c r="C160" s="1"/>
      <c r="D160" s="1"/>
      <c r="E160" s="58" t="s">
        <v>810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>
      <c r="A161" s="9"/>
      <c r="B161" s="59" t="s">
        <v>75</v>
      </c>
      <c r="C161" s="31"/>
      <c r="D161" s="31"/>
      <c r="E161" s="60" t="s">
        <v>76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>
      <c r="A162" s="9"/>
      <c r="B162" s="50">
        <v>25</v>
      </c>
      <c r="C162" s="51" t="s">
        <v>811</v>
      </c>
      <c r="D162" s="51" t="s">
        <v>3</v>
      </c>
      <c r="E162" s="51" t="s">
        <v>812</v>
      </c>
      <c r="F162" s="51" t="s">
        <v>3</v>
      </c>
      <c r="G162" s="52" t="s">
        <v>132</v>
      </c>
      <c r="H162" s="62">
        <v>0.58299999999999996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7" t="s">
        <v>69</v>
      </c>
      <c r="C163" s="1"/>
      <c r="D163" s="1"/>
      <c r="E163" s="58" t="s">
        <v>813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71</v>
      </c>
      <c r="C164" s="1"/>
      <c r="D164" s="1"/>
      <c r="E164" s="58" t="s">
        <v>1095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73</v>
      </c>
      <c r="C165" s="1"/>
      <c r="D165" s="1"/>
      <c r="E165" s="58" t="s">
        <v>810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>
      <c r="A166" s="9"/>
      <c r="B166" s="59" t="s">
        <v>75</v>
      </c>
      <c r="C166" s="31"/>
      <c r="D166" s="31"/>
      <c r="E166" s="60" t="s">
        <v>76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715</v>
      </c>
      <c r="F167" s="1"/>
      <c r="G167" s="67" t="s">
        <v>117</v>
      </c>
      <c r="H167" s="68">
        <f>J132+J137+J142+J147+J152+J157+J162</f>
        <v>0</v>
      </c>
      <c r="I167" s="67" t="s">
        <v>118</v>
      </c>
      <c r="J167" s="69">
        <f>(L167-H167)</f>
        <v>0</v>
      </c>
      <c r="K167" s="67" t="s">
        <v>119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120</v>
      </c>
      <c r="H168" s="74">
        <f>J132+J137+J142+J147+J152+J157+J162</f>
        <v>0</v>
      </c>
      <c r="I168" s="73" t="s">
        <v>121</v>
      </c>
      <c r="J168" s="75">
        <f>0+J167</f>
        <v>0</v>
      </c>
      <c r="K168" s="73" t="s">
        <v>122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222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0">
        <v>26</v>
      </c>
      <c r="C170" s="51" t="s">
        <v>815</v>
      </c>
      <c r="D170" s="51" t="s">
        <v>3</v>
      </c>
      <c r="E170" s="51" t="s">
        <v>816</v>
      </c>
      <c r="F170" s="51" t="s">
        <v>3</v>
      </c>
      <c r="G170" s="52" t="s">
        <v>159</v>
      </c>
      <c r="H170" s="53">
        <v>4.7999999999999998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7" t="s">
        <v>69</v>
      </c>
      <c r="C171" s="1"/>
      <c r="D171" s="1"/>
      <c r="E171" s="58" t="s">
        <v>817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71</v>
      </c>
      <c r="C172" s="1"/>
      <c r="D172" s="1"/>
      <c r="E172" s="58" t="s">
        <v>1096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73</v>
      </c>
      <c r="C173" s="1"/>
      <c r="D173" s="1"/>
      <c r="E173" s="58" t="s">
        <v>624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>
      <c r="A174" s="9"/>
      <c r="B174" s="59" t="s">
        <v>75</v>
      </c>
      <c r="C174" s="31"/>
      <c r="D174" s="31"/>
      <c r="E174" s="60" t="s">
        <v>76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>
      <c r="A175" s="9"/>
      <c r="B175" s="50">
        <v>27</v>
      </c>
      <c r="C175" s="51" t="s">
        <v>819</v>
      </c>
      <c r="D175" s="51" t="s">
        <v>3</v>
      </c>
      <c r="E175" s="51" t="s">
        <v>820</v>
      </c>
      <c r="F175" s="51" t="s">
        <v>3</v>
      </c>
      <c r="G175" s="52" t="s">
        <v>159</v>
      </c>
      <c r="H175" s="62">
        <v>37.799999999999997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69</v>
      </c>
      <c r="C176" s="1"/>
      <c r="D176" s="1"/>
      <c r="E176" s="58" t="s">
        <v>821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71</v>
      </c>
      <c r="C177" s="1"/>
      <c r="D177" s="1"/>
      <c r="E177" s="58" t="s">
        <v>1097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73</v>
      </c>
      <c r="C178" s="1"/>
      <c r="D178" s="1"/>
      <c r="E178" s="58" t="s">
        <v>823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75</v>
      </c>
      <c r="C179" s="31"/>
      <c r="D179" s="31"/>
      <c r="E179" s="60" t="s">
        <v>76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28</v>
      </c>
      <c r="C180" s="51" t="s">
        <v>824</v>
      </c>
      <c r="D180" s="51" t="s">
        <v>3</v>
      </c>
      <c r="E180" s="51" t="s">
        <v>825</v>
      </c>
      <c r="F180" s="51" t="s">
        <v>3</v>
      </c>
      <c r="G180" s="52" t="s">
        <v>159</v>
      </c>
      <c r="H180" s="62">
        <v>16.800000000000001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69</v>
      </c>
      <c r="C181" s="1"/>
      <c r="D181" s="1"/>
      <c r="E181" s="58" t="s">
        <v>826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71</v>
      </c>
      <c r="C182" s="1"/>
      <c r="D182" s="1"/>
      <c r="E182" s="58" t="s">
        <v>1098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73</v>
      </c>
      <c r="C183" s="1"/>
      <c r="D183" s="1"/>
      <c r="E183" s="58" t="s">
        <v>608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75</v>
      </c>
      <c r="C184" s="31"/>
      <c r="D184" s="31"/>
      <c r="E184" s="60" t="s">
        <v>76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29</v>
      </c>
      <c r="C185" s="51" t="s">
        <v>467</v>
      </c>
      <c r="D185" s="51">
        <v>1</v>
      </c>
      <c r="E185" s="51" t="s">
        <v>468</v>
      </c>
      <c r="F185" s="51" t="s">
        <v>3</v>
      </c>
      <c r="G185" s="52" t="s">
        <v>159</v>
      </c>
      <c r="H185" s="62">
        <v>18.600000000000001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69</v>
      </c>
      <c r="C186" s="1"/>
      <c r="D186" s="1"/>
      <c r="E186" s="58" t="s">
        <v>1060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71</v>
      </c>
      <c r="C187" s="1"/>
      <c r="D187" s="1"/>
      <c r="E187" s="58" t="s">
        <v>1099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73</v>
      </c>
      <c r="C188" s="1"/>
      <c r="D188" s="1"/>
      <c r="E188" s="58" t="s">
        <v>471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75</v>
      </c>
      <c r="C189" s="31"/>
      <c r="D189" s="31"/>
      <c r="E189" s="60" t="s">
        <v>76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30</v>
      </c>
      <c r="C190" s="51" t="s">
        <v>467</v>
      </c>
      <c r="D190" s="51">
        <v>2</v>
      </c>
      <c r="E190" s="51" t="s">
        <v>468</v>
      </c>
      <c r="F190" s="51" t="s">
        <v>3</v>
      </c>
      <c r="G190" s="52" t="s">
        <v>159</v>
      </c>
      <c r="H190" s="62">
        <v>18.899999999999999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69</v>
      </c>
      <c r="C191" s="1"/>
      <c r="D191" s="1"/>
      <c r="E191" s="58" t="s">
        <v>830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71</v>
      </c>
      <c r="C192" s="1"/>
      <c r="D192" s="1"/>
      <c r="E192" s="58" t="s">
        <v>1100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73</v>
      </c>
      <c r="C193" s="1"/>
      <c r="D193" s="1"/>
      <c r="E193" s="58" t="s">
        <v>474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75</v>
      </c>
      <c r="C194" s="31"/>
      <c r="D194" s="31"/>
      <c r="E194" s="60" t="s">
        <v>76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126</v>
      </c>
      <c r="F195" s="1"/>
      <c r="G195" s="67" t="s">
        <v>117</v>
      </c>
      <c r="H195" s="68">
        <f>J170+J175+J180+J185+J190</f>
        <v>0</v>
      </c>
      <c r="I195" s="67" t="s">
        <v>118</v>
      </c>
      <c r="J195" s="69">
        <f>(L195-H195)</f>
        <v>0</v>
      </c>
      <c r="K195" s="67" t="s">
        <v>119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120</v>
      </c>
      <c r="H196" s="74">
        <f>J170+J175+J180+J185+J190</f>
        <v>0</v>
      </c>
      <c r="I196" s="73" t="s">
        <v>121</v>
      </c>
      <c r="J196" s="75">
        <f>0+J195</f>
        <v>0</v>
      </c>
      <c r="K196" s="73" t="s">
        <v>122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832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0">
        <v>31</v>
      </c>
      <c r="C198" s="51" t="s">
        <v>833</v>
      </c>
      <c r="D198" s="51" t="s">
        <v>3</v>
      </c>
      <c r="E198" s="51" t="s">
        <v>834</v>
      </c>
      <c r="F198" s="51" t="s">
        <v>3</v>
      </c>
      <c r="G198" s="52" t="s">
        <v>145</v>
      </c>
      <c r="H198" s="53">
        <v>58.799999999999997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7" t="s">
        <v>69</v>
      </c>
      <c r="C199" s="1"/>
      <c r="D199" s="1"/>
      <c r="E199" s="58" t="s">
        <v>835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71</v>
      </c>
      <c r="C200" s="1"/>
      <c r="D200" s="1"/>
      <c r="E200" s="58" t="s">
        <v>1101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7" t="s">
        <v>73</v>
      </c>
      <c r="C201" s="1"/>
      <c r="D201" s="1"/>
      <c r="E201" s="58" t="s">
        <v>837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>
      <c r="A202" s="9"/>
      <c r="B202" s="59" t="s">
        <v>75</v>
      </c>
      <c r="C202" s="31"/>
      <c r="D202" s="31"/>
      <c r="E202" s="60" t="s">
        <v>76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>
      <c r="A203" s="9"/>
      <c r="B203" s="50">
        <v>32</v>
      </c>
      <c r="C203" s="51" t="s">
        <v>838</v>
      </c>
      <c r="D203" s="51" t="s">
        <v>3</v>
      </c>
      <c r="E203" s="51" t="s">
        <v>839</v>
      </c>
      <c r="F203" s="51" t="s">
        <v>3</v>
      </c>
      <c r="G203" s="52" t="s">
        <v>145</v>
      </c>
      <c r="H203" s="62">
        <v>58.799999999999997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7" t="s">
        <v>69</v>
      </c>
      <c r="C204" s="1"/>
      <c r="D204" s="1"/>
      <c r="E204" s="58" t="s">
        <v>840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7" t="s">
        <v>71</v>
      </c>
      <c r="C205" s="1"/>
      <c r="D205" s="1"/>
      <c r="E205" s="58" t="s">
        <v>1101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>
      <c r="A206" s="9"/>
      <c r="B206" s="57" t="s">
        <v>73</v>
      </c>
      <c r="C206" s="1"/>
      <c r="D206" s="1"/>
      <c r="E206" s="58" t="s">
        <v>841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>
      <c r="A207" s="9"/>
      <c r="B207" s="59" t="s">
        <v>75</v>
      </c>
      <c r="C207" s="31"/>
      <c r="D207" s="31"/>
      <c r="E207" s="60" t="s">
        <v>76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>
      <c r="A208" s="9"/>
      <c r="B208" s="50">
        <v>33</v>
      </c>
      <c r="C208" s="51" t="s">
        <v>842</v>
      </c>
      <c r="D208" s="51" t="s">
        <v>3</v>
      </c>
      <c r="E208" s="51" t="s">
        <v>843</v>
      </c>
      <c r="F208" s="51" t="s">
        <v>3</v>
      </c>
      <c r="G208" s="52" t="s">
        <v>145</v>
      </c>
      <c r="H208" s="62">
        <v>6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7" t="s">
        <v>69</v>
      </c>
      <c r="C209" s="1"/>
      <c r="D209" s="1"/>
      <c r="E209" s="58" t="s">
        <v>844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>
      <c r="A210" s="9"/>
      <c r="B210" s="57" t="s">
        <v>71</v>
      </c>
      <c r="C210" s="1"/>
      <c r="D210" s="1"/>
      <c r="E210" s="58" t="s">
        <v>1102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>
      <c r="A211" s="9"/>
      <c r="B211" s="57" t="s">
        <v>73</v>
      </c>
      <c r="C211" s="1"/>
      <c r="D211" s="1"/>
      <c r="E211" s="58" t="s">
        <v>846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>
      <c r="A212" s="9"/>
      <c r="B212" s="59" t="s">
        <v>75</v>
      </c>
      <c r="C212" s="31"/>
      <c r="D212" s="31"/>
      <c r="E212" s="60" t="s">
        <v>76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716</v>
      </c>
      <c r="F213" s="1"/>
      <c r="G213" s="67" t="s">
        <v>117</v>
      </c>
      <c r="H213" s="68">
        <f>J198+J203+J208</f>
        <v>0</v>
      </c>
      <c r="I213" s="67" t="s">
        <v>118</v>
      </c>
      <c r="J213" s="69">
        <f>(L213-H213)</f>
        <v>0</v>
      </c>
      <c r="K213" s="67" t="s">
        <v>119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120</v>
      </c>
      <c r="H214" s="74">
        <f>J198+J203+J208</f>
        <v>0</v>
      </c>
      <c r="I214" s="73" t="s">
        <v>121</v>
      </c>
      <c r="J214" s="75">
        <f>0+J213</f>
        <v>0</v>
      </c>
      <c r="K214" s="73" t="s">
        <v>122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274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0">
        <v>34</v>
      </c>
      <c r="C216" s="51" t="s">
        <v>847</v>
      </c>
      <c r="D216" s="51" t="s">
        <v>3</v>
      </c>
      <c r="E216" s="51" t="s">
        <v>848</v>
      </c>
      <c r="F216" s="51" t="s">
        <v>3</v>
      </c>
      <c r="G216" s="52" t="s">
        <v>169</v>
      </c>
      <c r="H216" s="53">
        <v>2.5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57" t="s">
        <v>69</v>
      </c>
      <c r="C217" s="1"/>
      <c r="D217" s="1"/>
      <c r="E217" s="58" t="s">
        <v>849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>
      <c r="A218" s="9"/>
      <c r="B218" s="57" t="s">
        <v>71</v>
      </c>
      <c r="C218" s="1"/>
      <c r="D218" s="1"/>
      <c r="E218" s="58" t="s">
        <v>1103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>
      <c r="A219" s="9"/>
      <c r="B219" s="57" t="s">
        <v>73</v>
      </c>
      <c r="C219" s="1"/>
      <c r="D219" s="1"/>
      <c r="E219" s="58" t="s">
        <v>851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>
      <c r="A220" s="9"/>
      <c r="B220" s="59" t="s">
        <v>75</v>
      </c>
      <c r="C220" s="31"/>
      <c r="D220" s="31"/>
      <c r="E220" s="60" t="s">
        <v>76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>
      <c r="A221" s="9"/>
      <c r="B221" s="50">
        <v>35</v>
      </c>
      <c r="C221" s="51" t="s">
        <v>852</v>
      </c>
      <c r="D221" s="51" t="s">
        <v>3</v>
      </c>
      <c r="E221" s="51" t="s">
        <v>853</v>
      </c>
      <c r="F221" s="51" t="s">
        <v>3</v>
      </c>
      <c r="G221" s="52" t="s">
        <v>169</v>
      </c>
      <c r="H221" s="62">
        <v>24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57" t="s">
        <v>69</v>
      </c>
      <c r="C222" s="1"/>
      <c r="D222" s="1"/>
      <c r="E222" s="58" t="s">
        <v>854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>
      <c r="A223" s="9"/>
      <c r="B223" s="57" t="s">
        <v>71</v>
      </c>
      <c r="C223" s="1"/>
      <c r="D223" s="1"/>
      <c r="E223" s="58" t="s">
        <v>1104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>
      <c r="A224" s="9"/>
      <c r="B224" s="57" t="s">
        <v>73</v>
      </c>
      <c r="C224" s="1"/>
      <c r="D224" s="1"/>
      <c r="E224" s="58" t="s">
        <v>856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>
      <c r="A225" s="9"/>
      <c r="B225" s="59" t="s">
        <v>75</v>
      </c>
      <c r="C225" s="31"/>
      <c r="D225" s="31"/>
      <c r="E225" s="60" t="s">
        <v>76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128</v>
      </c>
      <c r="F226" s="1"/>
      <c r="G226" s="67" t="s">
        <v>117</v>
      </c>
      <c r="H226" s="68">
        <f>J216+J221</f>
        <v>0</v>
      </c>
      <c r="I226" s="67" t="s">
        <v>118</v>
      </c>
      <c r="J226" s="69">
        <f>(L226-H226)</f>
        <v>0</v>
      </c>
      <c r="K226" s="67" t="s">
        <v>119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120</v>
      </c>
      <c r="H227" s="74">
        <f>J216+J221</f>
        <v>0</v>
      </c>
      <c r="I227" s="73" t="s">
        <v>121</v>
      </c>
      <c r="J227" s="75">
        <f>0+J226</f>
        <v>0</v>
      </c>
      <c r="K227" s="73" t="s">
        <v>122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512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>
      <c r="A229" s="9"/>
      <c r="B229" s="50">
        <v>36</v>
      </c>
      <c r="C229" s="51" t="s">
        <v>670</v>
      </c>
      <c r="D229" s="51" t="s">
        <v>3</v>
      </c>
      <c r="E229" s="51" t="s">
        <v>671</v>
      </c>
      <c r="F229" s="51" t="s">
        <v>3</v>
      </c>
      <c r="G229" s="52" t="s">
        <v>169</v>
      </c>
      <c r="H229" s="53">
        <v>24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57" t="s">
        <v>69</v>
      </c>
      <c r="C230" s="1"/>
      <c r="D230" s="1"/>
      <c r="E230" s="58" t="s">
        <v>857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>
      <c r="A231" s="9"/>
      <c r="B231" s="57" t="s">
        <v>71</v>
      </c>
      <c r="C231" s="1"/>
      <c r="D231" s="1"/>
      <c r="E231" s="58" t="s">
        <v>1104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>
      <c r="A232" s="9"/>
      <c r="B232" s="57" t="s">
        <v>73</v>
      </c>
      <c r="C232" s="1"/>
      <c r="D232" s="1"/>
      <c r="E232" s="58" t="s">
        <v>858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>
      <c r="A233" s="9"/>
      <c r="B233" s="59" t="s">
        <v>75</v>
      </c>
      <c r="C233" s="31"/>
      <c r="D233" s="31"/>
      <c r="E233" s="60" t="s">
        <v>76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>
      <c r="A234" s="9"/>
      <c r="B234" s="50">
        <v>37</v>
      </c>
      <c r="C234" s="51" t="s">
        <v>286</v>
      </c>
      <c r="D234" s="51" t="s">
        <v>3</v>
      </c>
      <c r="E234" s="51" t="s">
        <v>287</v>
      </c>
      <c r="F234" s="51" t="s">
        <v>3</v>
      </c>
      <c r="G234" s="52" t="s">
        <v>94</v>
      </c>
      <c r="H234" s="62">
        <v>3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57" t="s">
        <v>69</v>
      </c>
      <c r="C235" s="1"/>
      <c r="D235" s="1"/>
      <c r="E235" s="58" t="s">
        <v>530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>
      <c r="A236" s="9"/>
      <c r="B236" s="57" t="s">
        <v>71</v>
      </c>
      <c r="C236" s="1"/>
      <c r="D236" s="1"/>
      <c r="E236" s="58" t="s">
        <v>911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>
      <c r="A237" s="9"/>
      <c r="B237" s="57" t="s">
        <v>73</v>
      </c>
      <c r="C237" s="1"/>
      <c r="D237" s="1"/>
      <c r="E237" s="58" t="s">
        <v>529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>
      <c r="A238" s="9"/>
      <c r="B238" s="59" t="s">
        <v>75</v>
      </c>
      <c r="C238" s="31"/>
      <c r="D238" s="31"/>
      <c r="E238" s="60" t="s">
        <v>76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>
      <c r="A239" s="9"/>
      <c r="B239" s="50">
        <v>38</v>
      </c>
      <c r="C239" s="51" t="s">
        <v>333</v>
      </c>
      <c r="D239" s="51" t="s">
        <v>3</v>
      </c>
      <c r="E239" s="51" t="s">
        <v>334</v>
      </c>
      <c r="F239" s="51" t="s">
        <v>3</v>
      </c>
      <c r="G239" s="52" t="s">
        <v>169</v>
      </c>
      <c r="H239" s="62">
        <v>35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57" t="s">
        <v>69</v>
      </c>
      <c r="C240" s="1"/>
      <c r="D240" s="1"/>
      <c r="E240" s="58" t="s">
        <v>859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>
      <c r="A241" s="9"/>
      <c r="B241" s="57" t="s">
        <v>71</v>
      </c>
      <c r="C241" s="1"/>
      <c r="D241" s="1"/>
      <c r="E241" s="58" t="s">
        <v>1105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>
      <c r="A242" s="9"/>
      <c r="B242" s="57" t="s">
        <v>73</v>
      </c>
      <c r="C242" s="1"/>
      <c r="D242" s="1"/>
      <c r="E242" s="58" t="s">
        <v>337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>
      <c r="A243" s="9"/>
      <c r="B243" s="59" t="s">
        <v>75</v>
      </c>
      <c r="C243" s="31"/>
      <c r="D243" s="31"/>
      <c r="E243" s="60" t="s">
        <v>76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>
      <c r="A244" s="9"/>
      <c r="B244" s="50">
        <v>39</v>
      </c>
      <c r="C244" s="51" t="s">
        <v>861</v>
      </c>
      <c r="D244" s="51" t="s">
        <v>3</v>
      </c>
      <c r="E244" s="51" t="s">
        <v>862</v>
      </c>
      <c r="F244" s="51" t="s">
        <v>3</v>
      </c>
      <c r="G244" s="52" t="s">
        <v>145</v>
      </c>
      <c r="H244" s="62">
        <v>5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>
      <c r="A245" s="9"/>
      <c r="B245" s="57" t="s">
        <v>69</v>
      </c>
      <c r="C245" s="1"/>
      <c r="D245" s="1"/>
      <c r="E245" s="58" t="s">
        <v>863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>
      <c r="A246" s="9"/>
      <c r="B246" s="57" t="s">
        <v>71</v>
      </c>
      <c r="C246" s="1"/>
      <c r="D246" s="1"/>
      <c r="E246" s="58" t="s">
        <v>1106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>
      <c r="A247" s="9"/>
      <c r="B247" s="57" t="s">
        <v>73</v>
      </c>
      <c r="C247" s="1"/>
      <c r="D247" s="1"/>
      <c r="E247" s="58" t="s">
        <v>865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>
      <c r="A248" s="9"/>
      <c r="B248" s="59" t="s">
        <v>75</v>
      </c>
      <c r="C248" s="31"/>
      <c r="D248" s="31"/>
      <c r="E248" s="60" t="s">
        <v>76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>
      <c r="A249" s="9"/>
      <c r="B249" s="50">
        <v>40</v>
      </c>
      <c r="C249" s="51" t="s">
        <v>866</v>
      </c>
      <c r="D249" s="51" t="s">
        <v>3</v>
      </c>
      <c r="E249" s="51" t="s">
        <v>867</v>
      </c>
      <c r="F249" s="51" t="s">
        <v>3</v>
      </c>
      <c r="G249" s="52" t="s">
        <v>169</v>
      </c>
      <c r="H249" s="62">
        <v>10.199999999999999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>
      <c r="A250" s="9"/>
      <c r="B250" s="57" t="s">
        <v>69</v>
      </c>
      <c r="C250" s="1"/>
      <c r="D250" s="1"/>
      <c r="E250" s="58" t="s">
        <v>868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>
      <c r="A251" s="9"/>
      <c r="B251" s="57" t="s">
        <v>71</v>
      </c>
      <c r="C251" s="1"/>
      <c r="D251" s="1"/>
      <c r="E251" s="58" t="s">
        <v>1107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>
      <c r="A252" s="9"/>
      <c r="B252" s="57" t="s">
        <v>73</v>
      </c>
      <c r="C252" s="1"/>
      <c r="D252" s="1"/>
      <c r="E252" s="58" t="s">
        <v>551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>
      <c r="A253" s="9"/>
      <c r="B253" s="59" t="s">
        <v>75</v>
      </c>
      <c r="C253" s="31"/>
      <c r="D253" s="31"/>
      <c r="E253" s="60" t="s">
        <v>76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>
      <c r="A254" s="9"/>
      <c r="B254" s="50">
        <v>41</v>
      </c>
      <c r="C254" s="51" t="s">
        <v>870</v>
      </c>
      <c r="D254" s="51" t="s">
        <v>3</v>
      </c>
      <c r="E254" s="51" t="s">
        <v>871</v>
      </c>
      <c r="F254" s="51" t="s">
        <v>3</v>
      </c>
      <c r="G254" s="52" t="s">
        <v>169</v>
      </c>
      <c r="H254" s="62">
        <v>10.199999999999999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57" t="s">
        <v>69</v>
      </c>
      <c r="C255" s="1"/>
      <c r="D255" s="1"/>
      <c r="E255" s="58" t="s">
        <v>868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>
      <c r="A256" s="9"/>
      <c r="B256" s="57" t="s">
        <v>71</v>
      </c>
      <c r="C256" s="1"/>
      <c r="D256" s="1"/>
      <c r="E256" s="58" t="s">
        <v>3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>
      <c r="A257" s="9"/>
      <c r="B257" s="57" t="s">
        <v>73</v>
      </c>
      <c r="C257" s="1"/>
      <c r="D257" s="1"/>
      <c r="E257" s="58" t="s">
        <v>865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>
      <c r="A258" s="9"/>
      <c r="B258" s="59" t="s">
        <v>75</v>
      </c>
      <c r="C258" s="31"/>
      <c r="D258" s="31"/>
      <c r="E258" s="60" t="s">
        <v>76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355</v>
      </c>
      <c r="F259" s="1"/>
      <c r="G259" s="67" t="s">
        <v>117</v>
      </c>
      <c r="H259" s="68">
        <f>J229+J234+J239+J244+J249+J254</f>
        <v>0</v>
      </c>
      <c r="I259" s="67" t="s">
        <v>118</v>
      </c>
      <c r="J259" s="69">
        <f>(L259-H259)</f>
        <v>0</v>
      </c>
      <c r="K259" s="67" t="s">
        <v>119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120</v>
      </c>
      <c r="H260" s="74">
        <f>J229+J234+J239+J244+J249+J254</f>
        <v>0</v>
      </c>
      <c r="I260" s="73" t="s">
        <v>121</v>
      </c>
      <c r="J260" s="75">
        <f>0+J259</f>
        <v>0</v>
      </c>
      <c r="K260" s="73" t="s">
        <v>122</v>
      </c>
      <c r="L260" s="76">
        <f>L229+L234+L239+L244+L249+L254</f>
        <v>0</v>
      </c>
      <c r="M260" s="12"/>
      <c r="N260" s="2"/>
      <c r="O260" s="2"/>
      <c r="P260" s="2"/>
      <c r="Q260" s="2"/>
    </row>
    <row r="261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1108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>
      <c r="A21" s="9"/>
      <c r="B21" s="45">
        <v>1</v>
      </c>
      <c r="C21" s="1"/>
      <c r="D21" s="1"/>
      <c r="E21" s="46" t="s">
        <v>124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>
      <c r="A22" s="9"/>
      <c r="B22" s="45">
        <v>2</v>
      </c>
      <c r="C22" s="1"/>
      <c r="D22" s="1"/>
      <c r="E22" s="46" t="s">
        <v>354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>
      <c r="A23" s="9"/>
      <c r="B23" s="45">
        <v>3</v>
      </c>
      <c r="C23" s="1"/>
      <c r="D23" s="1"/>
      <c r="E23" s="46" t="s">
        <v>715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>
      <c r="A24" s="9"/>
      <c r="B24" s="45">
        <v>4</v>
      </c>
      <c r="C24" s="1"/>
      <c r="D24" s="1"/>
      <c r="E24" s="46" t="s">
        <v>126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>
      <c r="A25" s="9"/>
      <c r="B25" s="45">
        <v>7</v>
      </c>
      <c r="C25" s="1"/>
      <c r="D25" s="1"/>
      <c r="E25" s="46" t="s">
        <v>716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>
      <c r="A26" s="9"/>
      <c r="B26" s="45">
        <v>8</v>
      </c>
      <c r="C26" s="1"/>
      <c r="D26" s="1"/>
      <c r="E26" s="46" t="s">
        <v>128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>
      <c r="A27" s="9"/>
      <c r="B27" s="45">
        <v>9</v>
      </c>
      <c r="C27" s="1"/>
      <c r="D27" s="1"/>
      <c r="E27" s="46" t="s">
        <v>355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58</v>
      </c>
      <c r="C31" s="43" t="s">
        <v>54</v>
      </c>
      <c r="D31" s="43" t="s">
        <v>59</v>
      </c>
      <c r="E31" s="43" t="s">
        <v>55</v>
      </c>
      <c r="F31" s="43" t="s">
        <v>60</v>
      </c>
      <c r="G31" s="44" t="s">
        <v>61</v>
      </c>
      <c r="H31" s="22" t="s">
        <v>62</v>
      </c>
      <c r="I31" s="22" t="s">
        <v>63</v>
      </c>
      <c r="J31" s="22" t="s">
        <v>16</v>
      </c>
      <c r="K31" s="44" t="s">
        <v>64</v>
      </c>
      <c r="L31" s="22" t="s">
        <v>17</v>
      </c>
      <c r="M31" s="78"/>
      <c r="N31" s="2"/>
      <c r="O31" s="2"/>
      <c r="P31" s="2"/>
      <c r="Q31" s="2"/>
    </row>
    <row r="32" ht="40" customHeight="1">
      <c r="A32" s="9"/>
      <c r="B32" s="48" t="s">
        <v>65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365</v>
      </c>
      <c r="D33" s="51" t="s">
        <v>3</v>
      </c>
      <c r="E33" s="51" t="s">
        <v>366</v>
      </c>
      <c r="F33" s="51" t="s">
        <v>3</v>
      </c>
      <c r="G33" s="52" t="s">
        <v>132</v>
      </c>
      <c r="H33" s="53">
        <v>354.31200000000001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69</v>
      </c>
      <c r="C34" s="1"/>
      <c r="D34" s="1"/>
      <c r="E34" s="58" t="s">
        <v>717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71</v>
      </c>
      <c r="C35" s="1"/>
      <c r="D35" s="1"/>
      <c r="E35" s="58" t="s">
        <v>1109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73</v>
      </c>
      <c r="C36" s="1"/>
      <c r="D36" s="1"/>
      <c r="E36" s="58" t="s">
        <v>140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75</v>
      </c>
      <c r="C37" s="31"/>
      <c r="D37" s="31"/>
      <c r="E37" s="60" t="s">
        <v>76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56</v>
      </c>
      <c r="F38" s="1"/>
      <c r="G38" s="67" t="s">
        <v>117</v>
      </c>
      <c r="H38" s="68">
        <f>0+J33</f>
        <v>0</v>
      </c>
      <c r="I38" s="67" t="s">
        <v>118</v>
      </c>
      <c r="J38" s="69">
        <f>(L38-H38)</f>
        <v>0</v>
      </c>
      <c r="K38" s="67" t="s">
        <v>119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120</v>
      </c>
      <c r="H39" s="74">
        <f>0+J33</f>
        <v>0</v>
      </c>
      <c r="I39" s="73" t="s">
        <v>121</v>
      </c>
      <c r="J39" s="75">
        <f>0+J38</f>
        <v>0</v>
      </c>
      <c r="K39" s="73" t="s">
        <v>122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142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0">
        <v>2</v>
      </c>
      <c r="C41" s="51" t="s">
        <v>719</v>
      </c>
      <c r="D41" s="51" t="s">
        <v>3</v>
      </c>
      <c r="E41" s="51" t="s">
        <v>720</v>
      </c>
      <c r="F41" s="51" t="s">
        <v>3</v>
      </c>
      <c r="G41" s="52" t="s">
        <v>721</v>
      </c>
      <c r="H41" s="53">
        <v>48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69</v>
      </c>
      <c r="C42" s="1"/>
      <c r="D42" s="1"/>
      <c r="E42" s="58" t="s">
        <v>722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71</v>
      </c>
      <c r="C43" s="1"/>
      <c r="D43" s="1"/>
      <c r="E43" s="58" t="s">
        <v>1110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73</v>
      </c>
      <c r="C44" s="1"/>
      <c r="D44" s="1"/>
      <c r="E44" s="58" t="s">
        <v>724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75</v>
      </c>
      <c r="C45" s="31"/>
      <c r="D45" s="31"/>
      <c r="E45" s="60" t="s">
        <v>76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3</v>
      </c>
      <c r="C46" s="51" t="s">
        <v>725</v>
      </c>
      <c r="D46" s="51" t="s">
        <v>3</v>
      </c>
      <c r="E46" s="51" t="s">
        <v>726</v>
      </c>
      <c r="F46" s="51" t="s">
        <v>3</v>
      </c>
      <c r="G46" s="52" t="s">
        <v>169</v>
      </c>
      <c r="H46" s="62">
        <v>50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69</v>
      </c>
      <c r="C47" s="1"/>
      <c r="D47" s="1"/>
      <c r="E47" s="58" t="s">
        <v>727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71</v>
      </c>
      <c r="C48" s="1"/>
      <c r="D48" s="1"/>
      <c r="E48" s="58" t="s">
        <v>1111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73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75</v>
      </c>
      <c r="C50" s="31"/>
      <c r="D50" s="31"/>
      <c r="E50" s="60" t="s">
        <v>76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>
      <c r="A51" s="9"/>
      <c r="B51" s="50">
        <v>4</v>
      </c>
      <c r="C51" s="51" t="s">
        <v>392</v>
      </c>
      <c r="D51" s="51">
        <v>1</v>
      </c>
      <c r="E51" s="51" t="s">
        <v>393</v>
      </c>
      <c r="F51" s="51" t="s">
        <v>3</v>
      </c>
      <c r="G51" s="52" t="s">
        <v>159</v>
      </c>
      <c r="H51" s="62">
        <v>23.940000000000001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69</v>
      </c>
      <c r="C52" s="1"/>
      <c r="D52" s="1"/>
      <c r="E52" s="58" t="s">
        <v>730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71</v>
      </c>
      <c r="C53" s="1"/>
      <c r="D53" s="1"/>
      <c r="E53" s="58" t="s">
        <v>1112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73</v>
      </c>
      <c r="C54" s="1"/>
      <c r="D54" s="1"/>
      <c r="E54" s="58" t="s">
        <v>396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75</v>
      </c>
      <c r="C55" s="31"/>
      <c r="D55" s="31"/>
      <c r="E55" s="60" t="s">
        <v>76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>
      <c r="A56" s="9"/>
      <c r="B56" s="50">
        <v>5</v>
      </c>
      <c r="C56" s="51" t="s">
        <v>392</v>
      </c>
      <c r="D56" s="51">
        <v>2</v>
      </c>
      <c r="E56" s="51" t="s">
        <v>393</v>
      </c>
      <c r="F56" s="51" t="s">
        <v>3</v>
      </c>
      <c r="G56" s="52" t="s">
        <v>159</v>
      </c>
      <c r="H56" s="62">
        <v>71.819999999999993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7" t="s">
        <v>69</v>
      </c>
      <c r="C57" s="1"/>
      <c r="D57" s="1"/>
      <c r="E57" s="58" t="s">
        <v>732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71</v>
      </c>
      <c r="C58" s="1"/>
      <c r="D58" s="1"/>
      <c r="E58" s="58" t="s">
        <v>1113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73</v>
      </c>
      <c r="C59" s="1"/>
      <c r="D59" s="1"/>
      <c r="E59" s="58" t="s">
        <v>396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>
      <c r="A60" s="9"/>
      <c r="B60" s="59" t="s">
        <v>75</v>
      </c>
      <c r="C60" s="31"/>
      <c r="D60" s="31"/>
      <c r="E60" s="60" t="s">
        <v>76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>
      <c r="A61" s="9"/>
      <c r="B61" s="50">
        <v>6</v>
      </c>
      <c r="C61" s="51" t="s">
        <v>402</v>
      </c>
      <c r="D61" s="51">
        <v>1</v>
      </c>
      <c r="E61" s="51" t="s">
        <v>403</v>
      </c>
      <c r="F61" s="51" t="s">
        <v>3</v>
      </c>
      <c r="G61" s="52" t="s">
        <v>159</v>
      </c>
      <c r="H61" s="62">
        <v>39.899999999999999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7" t="s">
        <v>69</v>
      </c>
      <c r="C62" s="1"/>
      <c r="D62" s="1"/>
      <c r="E62" s="58" t="s">
        <v>734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71</v>
      </c>
      <c r="C63" s="1"/>
      <c r="D63" s="1"/>
      <c r="E63" s="58" t="s">
        <v>1114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73</v>
      </c>
      <c r="C64" s="1"/>
      <c r="D64" s="1"/>
      <c r="E64" s="58" t="s">
        <v>401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>
      <c r="A65" s="9"/>
      <c r="B65" s="59" t="s">
        <v>75</v>
      </c>
      <c r="C65" s="31"/>
      <c r="D65" s="31"/>
      <c r="E65" s="60" t="s">
        <v>76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>
      <c r="A66" s="9"/>
      <c r="B66" s="50">
        <v>7</v>
      </c>
      <c r="C66" s="51" t="s">
        <v>402</v>
      </c>
      <c r="D66" s="51">
        <v>2</v>
      </c>
      <c r="E66" s="51" t="s">
        <v>403</v>
      </c>
      <c r="F66" s="51" t="s">
        <v>3</v>
      </c>
      <c r="G66" s="52" t="s">
        <v>159</v>
      </c>
      <c r="H66" s="62">
        <v>119.7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7" t="s">
        <v>69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71</v>
      </c>
      <c r="C68" s="1"/>
      <c r="D68" s="1"/>
      <c r="E68" s="58" t="s">
        <v>1115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73</v>
      </c>
      <c r="C69" s="1"/>
      <c r="D69" s="1"/>
      <c r="E69" s="58" t="s">
        <v>401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>
      <c r="A70" s="9"/>
      <c r="B70" s="59" t="s">
        <v>75</v>
      </c>
      <c r="C70" s="31"/>
      <c r="D70" s="31"/>
      <c r="E70" s="60" t="s">
        <v>76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>
      <c r="A71" s="9"/>
      <c r="B71" s="50">
        <v>8</v>
      </c>
      <c r="C71" s="51" t="s">
        <v>406</v>
      </c>
      <c r="D71" s="51" t="s">
        <v>3</v>
      </c>
      <c r="E71" s="51" t="s">
        <v>407</v>
      </c>
      <c r="F71" s="51" t="s">
        <v>3</v>
      </c>
      <c r="G71" s="52" t="s">
        <v>159</v>
      </c>
      <c r="H71" s="62">
        <v>63.840000000000003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69</v>
      </c>
      <c r="C72" s="1"/>
      <c r="D72" s="1"/>
      <c r="E72" s="58" t="s">
        <v>880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71</v>
      </c>
      <c r="C73" s="1"/>
      <c r="D73" s="1"/>
      <c r="E73" s="58" t="s">
        <v>1116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73</v>
      </c>
      <c r="C74" s="1"/>
      <c r="D74" s="1"/>
      <c r="E74" s="58" t="s">
        <v>401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75</v>
      </c>
      <c r="C75" s="31"/>
      <c r="D75" s="31"/>
      <c r="E75" s="60" t="s">
        <v>76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9</v>
      </c>
      <c r="C76" s="51" t="s">
        <v>183</v>
      </c>
      <c r="D76" s="51" t="s">
        <v>3</v>
      </c>
      <c r="E76" s="51" t="s">
        <v>184</v>
      </c>
      <c r="F76" s="51" t="s">
        <v>3</v>
      </c>
      <c r="G76" s="52" t="s">
        <v>159</v>
      </c>
      <c r="H76" s="62">
        <v>95.760000000000005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69</v>
      </c>
      <c r="C77" s="1"/>
      <c r="D77" s="1"/>
      <c r="E77" s="58" t="s">
        <v>1041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71</v>
      </c>
      <c r="C78" s="1"/>
      <c r="D78" s="1"/>
      <c r="E78" s="58" t="s">
        <v>1117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73</v>
      </c>
      <c r="C79" s="1"/>
      <c r="D79" s="1"/>
      <c r="E79" s="58" t="s">
        <v>426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75</v>
      </c>
      <c r="C80" s="31"/>
      <c r="D80" s="31"/>
      <c r="E80" s="60" t="s">
        <v>76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10</v>
      </c>
      <c r="C81" s="51" t="s">
        <v>742</v>
      </c>
      <c r="D81" s="51" t="s">
        <v>3</v>
      </c>
      <c r="E81" s="51" t="s">
        <v>743</v>
      </c>
      <c r="F81" s="51" t="s">
        <v>3</v>
      </c>
      <c r="G81" s="52" t="s">
        <v>145</v>
      </c>
      <c r="H81" s="62">
        <v>11.25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69</v>
      </c>
      <c r="C82" s="1"/>
      <c r="D82" s="1"/>
      <c r="E82" s="58" t="s">
        <v>884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71</v>
      </c>
      <c r="C83" s="1"/>
      <c r="D83" s="1"/>
      <c r="E83" s="58" t="s">
        <v>1118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73</v>
      </c>
      <c r="C84" s="1"/>
      <c r="D84" s="1"/>
      <c r="E84" s="58" t="s">
        <v>746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75</v>
      </c>
      <c r="C85" s="31"/>
      <c r="D85" s="31"/>
      <c r="E85" s="60" t="s">
        <v>76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124</v>
      </c>
      <c r="F86" s="1"/>
      <c r="G86" s="67" t="s">
        <v>117</v>
      </c>
      <c r="H86" s="68">
        <f>J41+J46+J51+J56+J61+J66+J71+J76+J81</f>
        <v>0</v>
      </c>
      <c r="I86" s="67" t="s">
        <v>118</v>
      </c>
      <c r="J86" s="69">
        <f>(L86-H86)</f>
        <v>0</v>
      </c>
      <c r="K86" s="67" t="s">
        <v>119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120</v>
      </c>
      <c r="H87" s="74">
        <f>J41+J46+J51+J56+J61+J66+J71+J76+J81</f>
        <v>0</v>
      </c>
      <c r="I87" s="73" t="s">
        <v>121</v>
      </c>
      <c r="J87" s="75">
        <f>0+J86</f>
        <v>0</v>
      </c>
      <c r="K87" s="73" t="s">
        <v>122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451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0">
        <v>11</v>
      </c>
      <c r="C89" s="51" t="s">
        <v>747</v>
      </c>
      <c r="D89" s="51" t="s">
        <v>3</v>
      </c>
      <c r="E89" s="51" t="s">
        <v>748</v>
      </c>
      <c r="F89" s="51" t="s">
        <v>3</v>
      </c>
      <c r="G89" s="52" t="s">
        <v>159</v>
      </c>
      <c r="H89" s="53">
        <v>5.4000000000000004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69</v>
      </c>
      <c r="C90" s="1"/>
      <c r="D90" s="1"/>
      <c r="E90" s="58" t="s">
        <v>749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71</v>
      </c>
      <c r="C91" s="1"/>
      <c r="D91" s="1"/>
      <c r="E91" s="58" t="s">
        <v>1119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73</v>
      </c>
      <c r="C92" s="1"/>
      <c r="D92" s="1"/>
      <c r="E92" s="58" t="s">
        <v>751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75</v>
      </c>
      <c r="C93" s="31"/>
      <c r="D93" s="31"/>
      <c r="E93" s="60" t="s">
        <v>76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12</v>
      </c>
      <c r="C94" s="51" t="s">
        <v>452</v>
      </c>
      <c r="D94" s="51" t="s">
        <v>3</v>
      </c>
      <c r="E94" s="51" t="s">
        <v>453</v>
      </c>
      <c r="F94" s="51" t="s">
        <v>3</v>
      </c>
      <c r="G94" s="52" t="s">
        <v>145</v>
      </c>
      <c r="H94" s="62">
        <v>72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69</v>
      </c>
      <c r="C95" s="1"/>
      <c r="D95" s="1"/>
      <c r="E95" s="58" t="s">
        <v>752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71</v>
      </c>
      <c r="C96" s="1"/>
      <c r="D96" s="1"/>
      <c r="E96" s="58" t="s">
        <v>1120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73</v>
      </c>
      <c r="C97" s="1"/>
      <c r="D97" s="1"/>
      <c r="E97" s="58" t="s">
        <v>456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75</v>
      </c>
      <c r="C98" s="31"/>
      <c r="D98" s="31"/>
      <c r="E98" s="60" t="s">
        <v>76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13</v>
      </c>
      <c r="C99" s="51" t="s">
        <v>754</v>
      </c>
      <c r="D99" s="51" t="s">
        <v>3</v>
      </c>
      <c r="E99" s="51" t="s">
        <v>755</v>
      </c>
      <c r="F99" s="51" t="s">
        <v>3</v>
      </c>
      <c r="G99" s="52" t="s">
        <v>159</v>
      </c>
      <c r="H99" s="62">
        <v>9.7200000000000006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69</v>
      </c>
      <c r="C100" s="1"/>
      <c r="D100" s="1"/>
      <c r="E100" s="58" t="s">
        <v>756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71</v>
      </c>
      <c r="C101" s="1"/>
      <c r="D101" s="1"/>
      <c r="E101" s="58" t="s">
        <v>1121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73</v>
      </c>
      <c r="C102" s="1"/>
      <c r="D102" s="1"/>
      <c r="E102" s="58" t="s">
        <v>758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75</v>
      </c>
      <c r="C103" s="31"/>
      <c r="D103" s="31"/>
      <c r="E103" s="60" t="s">
        <v>76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>
      <c r="A104" s="9"/>
      <c r="B104" s="50">
        <v>14</v>
      </c>
      <c r="C104" s="51" t="s">
        <v>759</v>
      </c>
      <c r="D104" s="51" t="s">
        <v>3</v>
      </c>
      <c r="E104" s="51" t="s">
        <v>760</v>
      </c>
      <c r="F104" s="51" t="s">
        <v>3</v>
      </c>
      <c r="G104" s="52" t="s">
        <v>169</v>
      </c>
      <c r="H104" s="62">
        <v>604.79999999999995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69</v>
      </c>
      <c r="C105" s="1"/>
      <c r="D105" s="1"/>
      <c r="E105" s="58" t="s">
        <v>761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71</v>
      </c>
      <c r="C106" s="1"/>
      <c r="D106" s="1"/>
      <c r="E106" s="58" t="s">
        <v>1122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73</v>
      </c>
      <c r="C107" s="1"/>
      <c r="D107" s="1"/>
      <c r="E107" s="58" t="s">
        <v>763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75</v>
      </c>
      <c r="C108" s="31"/>
      <c r="D108" s="31"/>
      <c r="E108" s="60" t="s">
        <v>76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15</v>
      </c>
      <c r="C109" s="51" t="s">
        <v>764</v>
      </c>
      <c r="D109" s="51" t="s">
        <v>3</v>
      </c>
      <c r="E109" s="51" t="s">
        <v>765</v>
      </c>
      <c r="F109" s="51" t="s">
        <v>3</v>
      </c>
      <c r="G109" s="52" t="s">
        <v>94</v>
      </c>
      <c r="H109" s="62">
        <v>90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69</v>
      </c>
      <c r="C110" s="1"/>
      <c r="D110" s="1"/>
      <c r="E110" s="58" t="s">
        <v>766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71</v>
      </c>
      <c r="C111" s="1"/>
      <c r="D111" s="1"/>
      <c r="E111" s="58" t="s">
        <v>1123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73</v>
      </c>
      <c r="C112" s="1"/>
      <c r="D112" s="1"/>
      <c r="E112" s="58" t="s">
        <v>768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75</v>
      </c>
      <c r="C113" s="31"/>
      <c r="D113" s="31"/>
      <c r="E113" s="60" t="s">
        <v>76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769</v>
      </c>
      <c r="D114" s="51" t="s">
        <v>3</v>
      </c>
      <c r="E114" s="51" t="s">
        <v>770</v>
      </c>
      <c r="F114" s="51" t="s">
        <v>3</v>
      </c>
      <c r="G114" s="52" t="s">
        <v>159</v>
      </c>
      <c r="H114" s="62">
        <v>11.087999999999999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69</v>
      </c>
      <c r="C115" s="1"/>
      <c r="D115" s="1"/>
      <c r="E115" s="58" t="s">
        <v>1047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71</v>
      </c>
      <c r="C116" s="1"/>
      <c r="D116" s="1"/>
      <c r="E116" s="58" t="s">
        <v>1124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73</v>
      </c>
      <c r="C117" s="1"/>
      <c r="D117" s="1"/>
      <c r="E117" s="58" t="s">
        <v>613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75</v>
      </c>
      <c r="C118" s="31"/>
      <c r="D118" s="31"/>
      <c r="E118" s="60" t="s">
        <v>76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>
      <c r="A119" s="9"/>
      <c r="B119" s="50">
        <v>17</v>
      </c>
      <c r="C119" s="51" t="s">
        <v>773</v>
      </c>
      <c r="D119" s="51" t="s">
        <v>3</v>
      </c>
      <c r="E119" s="51" t="s">
        <v>774</v>
      </c>
      <c r="F119" s="51" t="s">
        <v>3</v>
      </c>
      <c r="G119" s="52" t="s">
        <v>132</v>
      </c>
      <c r="H119" s="62">
        <v>0.048000000000000001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69</v>
      </c>
      <c r="C120" s="1"/>
      <c r="D120" s="1"/>
      <c r="E120" s="58" t="s">
        <v>775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71</v>
      </c>
      <c r="C121" s="1"/>
      <c r="D121" s="1"/>
      <c r="E121" s="58" t="s">
        <v>1125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73</v>
      </c>
      <c r="C122" s="1"/>
      <c r="D122" s="1"/>
      <c r="E122" s="58" t="s">
        <v>777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75</v>
      </c>
      <c r="C123" s="31"/>
      <c r="D123" s="31"/>
      <c r="E123" s="60" t="s">
        <v>76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>
      <c r="A124" s="9"/>
      <c r="B124" s="50">
        <v>18</v>
      </c>
      <c r="C124" s="51" t="s">
        <v>778</v>
      </c>
      <c r="D124" s="51" t="s">
        <v>3</v>
      </c>
      <c r="E124" s="51" t="s">
        <v>779</v>
      </c>
      <c r="F124" s="51" t="s">
        <v>3</v>
      </c>
      <c r="G124" s="52" t="s">
        <v>132</v>
      </c>
      <c r="H124" s="62">
        <v>0.995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7" t="s">
        <v>69</v>
      </c>
      <c r="C125" s="1"/>
      <c r="D125" s="1"/>
      <c r="E125" s="58" t="s">
        <v>1050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71</v>
      </c>
      <c r="C126" s="1"/>
      <c r="D126" s="1"/>
      <c r="E126" s="58" t="s">
        <v>1126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73</v>
      </c>
      <c r="C127" s="1"/>
      <c r="D127" s="1"/>
      <c r="E127" s="58" t="s">
        <v>777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>
      <c r="A128" s="9"/>
      <c r="B128" s="59" t="s">
        <v>75</v>
      </c>
      <c r="C128" s="31"/>
      <c r="D128" s="31"/>
      <c r="E128" s="60" t="s">
        <v>76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354</v>
      </c>
      <c r="F129" s="1"/>
      <c r="G129" s="67" t="s">
        <v>117</v>
      </c>
      <c r="H129" s="68">
        <f>J89+J94+J99+J104+J109+J114+J119+J124</f>
        <v>0</v>
      </c>
      <c r="I129" s="67" t="s">
        <v>118</v>
      </c>
      <c r="J129" s="69">
        <f>(L129-H129)</f>
        <v>0</v>
      </c>
      <c r="K129" s="67" t="s">
        <v>119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120</v>
      </c>
      <c r="H130" s="74">
        <f>J89+J94+J99+J104+J109+J114+J119+J124</f>
        <v>0</v>
      </c>
      <c r="I130" s="73" t="s">
        <v>121</v>
      </c>
      <c r="J130" s="75">
        <f>0+J129</f>
        <v>0</v>
      </c>
      <c r="K130" s="73" t="s">
        <v>122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782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0">
        <v>19</v>
      </c>
      <c r="C132" s="51" t="s">
        <v>783</v>
      </c>
      <c r="D132" s="51" t="s">
        <v>3</v>
      </c>
      <c r="E132" s="51" t="s">
        <v>784</v>
      </c>
      <c r="F132" s="51" t="s">
        <v>3</v>
      </c>
      <c r="G132" s="52" t="s">
        <v>159</v>
      </c>
      <c r="H132" s="53">
        <v>12.6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69</v>
      </c>
      <c r="C133" s="1"/>
      <c r="D133" s="1"/>
      <c r="E133" s="58" t="s">
        <v>785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71</v>
      </c>
      <c r="C134" s="1"/>
      <c r="D134" s="1"/>
      <c r="E134" s="58" t="s">
        <v>1127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73</v>
      </c>
      <c r="C135" s="1"/>
      <c r="D135" s="1"/>
      <c r="E135" s="58" t="s">
        <v>787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75</v>
      </c>
      <c r="C136" s="31"/>
      <c r="D136" s="31"/>
      <c r="E136" s="60" t="s">
        <v>76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788</v>
      </c>
      <c r="D137" s="51" t="s">
        <v>3</v>
      </c>
      <c r="E137" s="51" t="s">
        <v>789</v>
      </c>
      <c r="F137" s="51" t="s">
        <v>3</v>
      </c>
      <c r="G137" s="52" t="s">
        <v>132</v>
      </c>
      <c r="H137" s="62">
        <v>1.3859999999999999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69</v>
      </c>
      <c r="C138" s="1"/>
      <c r="D138" s="1"/>
      <c r="E138" s="58" t="s">
        <v>790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71</v>
      </c>
      <c r="C139" s="1"/>
      <c r="D139" s="1"/>
      <c r="E139" s="58" t="s">
        <v>1128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73</v>
      </c>
      <c r="C140" s="1"/>
      <c r="D140" s="1"/>
      <c r="E140" s="58" t="s">
        <v>792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75</v>
      </c>
      <c r="C141" s="31"/>
      <c r="D141" s="31"/>
      <c r="E141" s="60" t="s">
        <v>76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793</v>
      </c>
      <c r="D142" s="51" t="s">
        <v>3</v>
      </c>
      <c r="E142" s="51" t="s">
        <v>794</v>
      </c>
      <c r="F142" s="51" t="s">
        <v>3</v>
      </c>
      <c r="G142" s="52" t="s">
        <v>159</v>
      </c>
      <c r="H142" s="62">
        <v>19.800000000000001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69</v>
      </c>
      <c r="C143" s="1"/>
      <c r="D143" s="1"/>
      <c r="E143" s="58" t="s">
        <v>795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71</v>
      </c>
      <c r="C144" s="1"/>
      <c r="D144" s="1"/>
      <c r="E144" s="58" t="s">
        <v>1129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73</v>
      </c>
      <c r="C145" s="1"/>
      <c r="D145" s="1"/>
      <c r="E145" s="58" t="s">
        <v>797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75</v>
      </c>
      <c r="C146" s="31"/>
      <c r="D146" s="31"/>
      <c r="E146" s="60" t="s">
        <v>76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>
      <c r="A147" s="9"/>
      <c r="B147" s="50">
        <v>22</v>
      </c>
      <c r="C147" s="51" t="s">
        <v>798</v>
      </c>
      <c r="D147" s="51" t="s">
        <v>3</v>
      </c>
      <c r="E147" s="51" t="s">
        <v>799</v>
      </c>
      <c r="F147" s="51" t="s">
        <v>3</v>
      </c>
      <c r="G147" s="52" t="s">
        <v>159</v>
      </c>
      <c r="H147" s="62">
        <v>63.359999999999999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69</v>
      </c>
      <c r="C148" s="1"/>
      <c r="D148" s="1"/>
      <c r="E148" s="58" t="s">
        <v>800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71</v>
      </c>
      <c r="C149" s="1"/>
      <c r="D149" s="1"/>
      <c r="E149" s="58" t="s">
        <v>1130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73</v>
      </c>
      <c r="C150" s="1"/>
      <c r="D150" s="1"/>
      <c r="E150" s="58" t="s">
        <v>624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75</v>
      </c>
      <c r="C151" s="31"/>
      <c r="D151" s="31"/>
      <c r="E151" s="60" t="s">
        <v>76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23</v>
      </c>
      <c r="C152" s="51" t="s">
        <v>802</v>
      </c>
      <c r="D152" s="51" t="s">
        <v>3</v>
      </c>
      <c r="E152" s="51" t="s">
        <v>803</v>
      </c>
      <c r="F152" s="51" t="s">
        <v>3</v>
      </c>
      <c r="G152" s="52" t="s">
        <v>159</v>
      </c>
      <c r="H152" s="62">
        <v>44.351999999999997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69</v>
      </c>
      <c r="C153" s="1"/>
      <c r="D153" s="1"/>
      <c r="E153" s="58" t="s">
        <v>804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71</v>
      </c>
      <c r="C154" s="1"/>
      <c r="D154" s="1"/>
      <c r="E154" s="58" t="s">
        <v>1131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73</v>
      </c>
      <c r="C155" s="1"/>
      <c r="D155" s="1"/>
      <c r="E155" s="58" t="s">
        <v>624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75</v>
      </c>
      <c r="C156" s="31"/>
      <c r="D156" s="31"/>
      <c r="E156" s="60" t="s">
        <v>76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>
      <c r="A157" s="9"/>
      <c r="B157" s="50">
        <v>24</v>
      </c>
      <c r="C157" s="51" t="s">
        <v>806</v>
      </c>
      <c r="D157" s="51" t="s">
        <v>3</v>
      </c>
      <c r="E157" s="51" t="s">
        <v>807</v>
      </c>
      <c r="F157" s="51" t="s">
        <v>3</v>
      </c>
      <c r="G157" s="52" t="s">
        <v>132</v>
      </c>
      <c r="H157" s="62">
        <v>1.331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7" t="s">
        <v>69</v>
      </c>
      <c r="C158" s="1"/>
      <c r="D158" s="1"/>
      <c r="E158" s="58" t="s">
        <v>899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7" t="s">
        <v>71</v>
      </c>
      <c r="C159" s="1"/>
      <c r="D159" s="1"/>
      <c r="E159" s="58" t="s">
        <v>1132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73</v>
      </c>
      <c r="C160" s="1"/>
      <c r="D160" s="1"/>
      <c r="E160" s="58" t="s">
        <v>810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>
      <c r="A161" s="9"/>
      <c r="B161" s="59" t="s">
        <v>75</v>
      </c>
      <c r="C161" s="31"/>
      <c r="D161" s="31"/>
      <c r="E161" s="60" t="s">
        <v>76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>
      <c r="A162" s="9"/>
      <c r="B162" s="50">
        <v>25</v>
      </c>
      <c r="C162" s="51" t="s">
        <v>811</v>
      </c>
      <c r="D162" s="51" t="s">
        <v>3</v>
      </c>
      <c r="E162" s="51" t="s">
        <v>812</v>
      </c>
      <c r="F162" s="51" t="s">
        <v>3</v>
      </c>
      <c r="G162" s="52" t="s">
        <v>132</v>
      </c>
      <c r="H162" s="62">
        <v>1.109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7" t="s">
        <v>69</v>
      </c>
      <c r="C163" s="1"/>
      <c r="D163" s="1"/>
      <c r="E163" s="58" t="s">
        <v>813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71</v>
      </c>
      <c r="C164" s="1"/>
      <c r="D164" s="1"/>
      <c r="E164" s="58" t="s">
        <v>1133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73</v>
      </c>
      <c r="C165" s="1"/>
      <c r="D165" s="1"/>
      <c r="E165" s="58" t="s">
        <v>810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>
      <c r="A166" s="9"/>
      <c r="B166" s="59" t="s">
        <v>75</v>
      </c>
      <c r="C166" s="31"/>
      <c r="D166" s="31"/>
      <c r="E166" s="60" t="s">
        <v>76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715</v>
      </c>
      <c r="F167" s="1"/>
      <c r="G167" s="67" t="s">
        <v>117</v>
      </c>
      <c r="H167" s="68">
        <f>J132+J137+J142+J147+J152+J157+J162</f>
        <v>0</v>
      </c>
      <c r="I167" s="67" t="s">
        <v>118</v>
      </c>
      <c r="J167" s="69">
        <f>(L167-H167)</f>
        <v>0</v>
      </c>
      <c r="K167" s="67" t="s">
        <v>119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120</v>
      </c>
      <c r="H168" s="74">
        <f>J132+J137+J142+J147+J152+J157+J162</f>
        <v>0</v>
      </c>
      <c r="I168" s="73" t="s">
        <v>121</v>
      </c>
      <c r="J168" s="75">
        <f>0+J167</f>
        <v>0</v>
      </c>
      <c r="K168" s="73" t="s">
        <v>122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222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0">
        <v>26</v>
      </c>
      <c r="C170" s="51" t="s">
        <v>815</v>
      </c>
      <c r="D170" s="51" t="s">
        <v>3</v>
      </c>
      <c r="E170" s="51" t="s">
        <v>816</v>
      </c>
      <c r="F170" s="51" t="s">
        <v>3</v>
      </c>
      <c r="G170" s="52" t="s">
        <v>159</v>
      </c>
      <c r="H170" s="53">
        <v>7.2000000000000002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7" t="s">
        <v>69</v>
      </c>
      <c r="C171" s="1"/>
      <c r="D171" s="1"/>
      <c r="E171" s="58" t="s">
        <v>817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71</v>
      </c>
      <c r="C172" s="1"/>
      <c r="D172" s="1"/>
      <c r="E172" s="58" t="s">
        <v>1134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73</v>
      </c>
      <c r="C173" s="1"/>
      <c r="D173" s="1"/>
      <c r="E173" s="58" t="s">
        <v>624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>
      <c r="A174" s="9"/>
      <c r="B174" s="59" t="s">
        <v>75</v>
      </c>
      <c r="C174" s="31"/>
      <c r="D174" s="31"/>
      <c r="E174" s="60" t="s">
        <v>76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>
      <c r="A175" s="9"/>
      <c r="B175" s="50">
        <v>27</v>
      </c>
      <c r="C175" s="51" t="s">
        <v>819</v>
      </c>
      <c r="D175" s="51" t="s">
        <v>3</v>
      </c>
      <c r="E175" s="51" t="s">
        <v>820</v>
      </c>
      <c r="F175" s="51" t="s">
        <v>3</v>
      </c>
      <c r="G175" s="52" t="s">
        <v>159</v>
      </c>
      <c r="H175" s="62">
        <v>63.840000000000003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69</v>
      </c>
      <c r="C176" s="1"/>
      <c r="D176" s="1"/>
      <c r="E176" s="58" t="s">
        <v>821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71</v>
      </c>
      <c r="C177" s="1"/>
      <c r="D177" s="1"/>
      <c r="E177" s="58" t="s">
        <v>1135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73</v>
      </c>
      <c r="C178" s="1"/>
      <c r="D178" s="1"/>
      <c r="E178" s="58" t="s">
        <v>823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75</v>
      </c>
      <c r="C179" s="31"/>
      <c r="D179" s="31"/>
      <c r="E179" s="60" t="s">
        <v>76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28</v>
      </c>
      <c r="C180" s="51" t="s">
        <v>824</v>
      </c>
      <c r="D180" s="51" t="s">
        <v>3</v>
      </c>
      <c r="E180" s="51" t="s">
        <v>825</v>
      </c>
      <c r="F180" s="51" t="s">
        <v>3</v>
      </c>
      <c r="G180" s="52" t="s">
        <v>159</v>
      </c>
      <c r="H180" s="62">
        <v>36.359999999999999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69</v>
      </c>
      <c r="C181" s="1"/>
      <c r="D181" s="1"/>
      <c r="E181" s="58" t="s">
        <v>826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71</v>
      </c>
      <c r="C182" s="1"/>
      <c r="D182" s="1"/>
      <c r="E182" s="58" t="s">
        <v>1136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73</v>
      </c>
      <c r="C183" s="1"/>
      <c r="D183" s="1"/>
      <c r="E183" s="58" t="s">
        <v>608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75</v>
      </c>
      <c r="C184" s="31"/>
      <c r="D184" s="31"/>
      <c r="E184" s="60" t="s">
        <v>76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29</v>
      </c>
      <c r="C185" s="51" t="s">
        <v>467</v>
      </c>
      <c r="D185" s="51">
        <v>1</v>
      </c>
      <c r="E185" s="51" t="s">
        <v>468</v>
      </c>
      <c r="F185" s="51" t="s">
        <v>3</v>
      </c>
      <c r="G185" s="52" t="s">
        <v>159</v>
      </c>
      <c r="H185" s="62">
        <v>20.579999999999998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69</v>
      </c>
      <c r="C186" s="1"/>
      <c r="D186" s="1"/>
      <c r="E186" s="58" t="s">
        <v>1060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71</v>
      </c>
      <c r="C187" s="1"/>
      <c r="D187" s="1"/>
      <c r="E187" s="58" t="s">
        <v>1137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73</v>
      </c>
      <c r="C188" s="1"/>
      <c r="D188" s="1"/>
      <c r="E188" s="58" t="s">
        <v>471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75</v>
      </c>
      <c r="C189" s="31"/>
      <c r="D189" s="31"/>
      <c r="E189" s="60" t="s">
        <v>76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30</v>
      </c>
      <c r="C190" s="51" t="s">
        <v>467</v>
      </c>
      <c r="D190" s="51">
        <v>2</v>
      </c>
      <c r="E190" s="51" t="s">
        <v>468</v>
      </c>
      <c r="F190" s="51" t="s">
        <v>3</v>
      </c>
      <c r="G190" s="52" t="s">
        <v>159</v>
      </c>
      <c r="H190" s="62">
        <v>31.920000000000002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69</v>
      </c>
      <c r="C191" s="1"/>
      <c r="D191" s="1"/>
      <c r="E191" s="58" t="s">
        <v>830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71</v>
      </c>
      <c r="C192" s="1"/>
      <c r="D192" s="1"/>
      <c r="E192" s="58" t="s">
        <v>1138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73</v>
      </c>
      <c r="C193" s="1"/>
      <c r="D193" s="1"/>
      <c r="E193" s="58" t="s">
        <v>474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75</v>
      </c>
      <c r="C194" s="31"/>
      <c r="D194" s="31"/>
      <c r="E194" s="60" t="s">
        <v>76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126</v>
      </c>
      <c r="F195" s="1"/>
      <c r="G195" s="67" t="s">
        <v>117</v>
      </c>
      <c r="H195" s="68">
        <f>J170+J175+J180+J185+J190</f>
        <v>0</v>
      </c>
      <c r="I195" s="67" t="s">
        <v>118</v>
      </c>
      <c r="J195" s="69">
        <f>(L195-H195)</f>
        <v>0</v>
      </c>
      <c r="K195" s="67" t="s">
        <v>119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120</v>
      </c>
      <c r="H196" s="74">
        <f>J170+J175+J180+J185+J190</f>
        <v>0</v>
      </c>
      <c r="I196" s="73" t="s">
        <v>121</v>
      </c>
      <c r="J196" s="75">
        <f>0+J195</f>
        <v>0</v>
      </c>
      <c r="K196" s="73" t="s">
        <v>122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832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0">
        <v>31</v>
      </c>
      <c r="C198" s="51" t="s">
        <v>833</v>
      </c>
      <c r="D198" s="51" t="s">
        <v>3</v>
      </c>
      <c r="E198" s="51" t="s">
        <v>834</v>
      </c>
      <c r="F198" s="51" t="s">
        <v>3</v>
      </c>
      <c r="G198" s="52" t="s">
        <v>145</v>
      </c>
      <c r="H198" s="53">
        <v>102.59999999999999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7" t="s">
        <v>69</v>
      </c>
      <c r="C199" s="1"/>
      <c r="D199" s="1"/>
      <c r="E199" s="58" t="s">
        <v>835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71</v>
      </c>
      <c r="C200" s="1"/>
      <c r="D200" s="1"/>
      <c r="E200" s="58" t="s">
        <v>1139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7" t="s">
        <v>73</v>
      </c>
      <c r="C201" s="1"/>
      <c r="D201" s="1"/>
      <c r="E201" s="58" t="s">
        <v>837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>
      <c r="A202" s="9"/>
      <c r="B202" s="59" t="s">
        <v>75</v>
      </c>
      <c r="C202" s="31"/>
      <c r="D202" s="31"/>
      <c r="E202" s="60" t="s">
        <v>76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>
      <c r="A203" s="9"/>
      <c r="B203" s="50">
        <v>32</v>
      </c>
      <c r="C203" s="51" t="s">
        <v>838</v>
      </c>
      <c r="D203" s="51" t="s">
        <v>3</v>
      </c>
      <c r="E203" s="51" t="s">
        <v>839</v>
      </c>
      <c r="F203" s="51" t="s">
        <v>3</v>
      </c>
      <c r="G203" s="52" t="s">
        <v>145</v>
      </c>
      <c r="H203" s="62">
        <v>102.59999999999999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7" t="s">
        <v>69</v>
      </c>
      <c r="C204" s="1"/>
      <c r="D204" s="1"/>
      <c r="E204" s="58" t="s">
        <v>840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7" t="s">
        <v>71</v>
      </c>
      <c r="C205" s="1"/>
      <c r="D205" s="1"/>
      <c r="E205" s="58" t="s">
        <v>1139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>
      <c r="A206" s="9"/>
      <c r="B206" s="57" t="s">
        <v>73</v>
      </c>
      <c r="C206" s="1"/>
      <c r="D206" s="1"/>
      <c r="E206" s="58" t="s">
        <v>841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>
      <c r="A207" s="9"/>
      <c r="B207" s="59" t="s">
        <v>75</v>
      </c>
      <c r="C207" s="31"/>
      <c r="D207" s="31"/>
      <c r="E207" s="60" t="s">
        <v>76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>
      <c r="A208" s="9"/>
      <c r="B208" s="50">
        <v>33</v>
      </c>
      <c r="C208" s="51" t="s">
        <v>842</v>
      </c>
      <c r="D208" s="51" t="s">
        <v>3</v>
      </c>
      <c r="E208" s="51" t="s">
        <v>843</v>
      </c>
      <c r="F208" s="51" t="s">
        <v>3</v>
      </c>
      <c r="G208" s="52" t="s">
        <v>145</v>
      </c>
      <c r="H208" s="62">
        <v>9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7" t="s">
        <v>69</v>
      </c>
      <c r="C209" s="1"/>
      <c r="D209" s="1"/>
      <c r="E209" s="58" t="s">
        <v>844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>
      <c r="A210" s="9"/>
      <c r="B210" s="57" t="s">
        <v>71</v>
      </c>
      <c r="C210" s="1"/>
      <c r="D210" s="1"/>
      <c r="E210" s="58" t="s">
        <v>1140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>
      <c r="A211" s="9"/>
      <c r="B211" s="57" t="s">
        <v>73</v>
      </c>
      <c r="C211" s="1"/>
      <c r="D211" s="1"/>
      <c r="E211" s="58" t="s">
        <v>846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>
      <c r="A212" s="9"/>
      <c r="B212" s="59" t="s">
        <v>75</v>
      </c>
      <c r="C212" s="31"/>
      <c r="D212" s="31"/>
      <c r="E212" s="60" t="s">
        <v>76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716</v>
      </c>
      <c r="F213" s="1"/>
      <c r="G213" s="67" t="s">
        <v>117</v>
      </c>
      <c r="H213" s="68">
        <f>J198+J203+J208</f>
        <v>0</v>
      </c>
      <c r="I213" s="67" t="s">
        <v>118</v>
      </c>
      <c r="J213" s="69">
        <f>(L213-H213)</f>
        <v>0</v>
      </c>
      <c r="K213" s="67" t="s">
        <v>119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120</v>
      </c>
      <c r="H214" s="74">
        <f>J198+J203+J208</f>
        <v>0</v>
      </c>
      <c r="I214" s="73" t="s">
        <v>121</v>
      </c>
      <c r="J214" s="75">
        <f>0+J213</f>
        <v>0</v>
      </c>
      <c r="K214" s="73" t="s">
        <v>122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274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0">
        <v>34</v>
      </c>
      <c r="C216" s="51" t="s">
        <v>847</v>
      </c>
      <c r="D216" s="51" t="s">
        <v>3</v>
      </c>
      <c r="E216" s="51" t="s">
        <v>848</v>
      </c>
      <c r="F216" s="51" t="s">
        <v>3</v>
      </c>
      <c r="G216" s="52" t="s">
        <v>169</v>
      </c>
      <c r="H216" s="53">
        <v>3.75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57" t="s">
        <v>69</v>
      </c>
      <c r="C217" s="1"/>
      <c r="D217" s="1"/>
      <c r="E217" s="58" t="s">
        <v>849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>
      <c r="A218" s="9"/>
      <c r="B218" s="57" t="s">
        <v>71</v>
      </c>
      <c r="C218" s="1"/>
      <c r="D218" s="1"/>
      <c r="E218" s="58" t="s">
        <v>909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>
      <c r="A219" s="9"/>
      <c r="B219" s="57" t="s">
        <v>73</v>
      </c>
      <c r="C219" s="1"/>
      <c r="D219" s="1"/>
      <c r="E219" s="58" t="s">
        <v>851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>
      <c r="A220" s="9"/>
      <c r="B220" s="59" t="s">
        <v>75</v>
      </c>
      <c r="C220" s="31"/>
      <c r="D220" s="31"/>
      <c r="E220" s="60" t="s">
        <v>76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>
      <c r="A221" s="9"/>
      <c r="B221" s="50">
        <v>35</v>
      </c>
      <c r="C221" s="51" t="s">
        <v>852</v>
      </c>
      <c r="D221" s="51" t="s">
        <v>3</v>
      </c>
      <c r="E221" s="51" t="s">
        <v>853</v>
      </c>
      <c r="F221" s="51" t="s">
        <v>3</v>
      </c>
      <c r="G221" s="52" t="s">
        <v>169</v>
      </c>
      <c r="H221" s="62">
        <v>36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57" t="s">
        <v>69</v>
      </c>
      <c r="C222" s="1"/>
      <c r="D222" s="1"/>
      <c r="E222" s="58" t="s">
        <v>1141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>
      <c r="A223" s="9"/>
      <c r="B223" s="57" t="s">
        <v>71</v>
      </c>
      <c r="C223" s="1"/>
      <c r="D223" s="1"/>
      <c r="E223" s="58" t="s">
        <v>1142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>
      <c r="A224" s="9"/>
      <c r="B224" s="57" t="s">
        <v>73</v>
      </c>
      <c r="C224" s="1"/>
      <c r="D224" s="1"/>
      <c r="E224" s="58" t="s">
        <v>856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>
      <c r="A225" s="9"/>
      <c r="B225" s="59" t="s">
        <v>75</v>
      </c>
      <c r="C225" s="31"/>
      <c r="D225" s="31"/>
      <c r="E225" s="60" t="s">
        <v>76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128</v>
      </c>
      <c r="F226" s="1"/>
      <c r="G226" s="67" t="s">
        <v>117</v>
      </c>
      <c r="H226" s="68">
        <f>J216+J221</f>
        <v>0</v>
      </c>
      <c r="I226" s="67" t="s">
        <v>118</v>
      </c>
      <c r="J226" s="69">
        <f>(L226-H226)</f>
        <v>0</v>
      </c>
      <c r="K226" s="67" t="s">
        <v>119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120</v>
      </c>
      <c r="H227" s="74">
        <f>J216+J221</f>
        <v>0</v>
      </c>
      <c r="I227" s="73" t="s">
        <v>121</v>
      </c>
      <c r="J227" s="75">
        <f>0+J226</f>
        <v>0</v>
      </c>
      <c r="K227" s="73" t="s">
        <v>122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512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>
      <c r="A229" s="9"/>
      <c r="B229" s="50">
        <v>36</v>
      </c>
      <c r="C229" s="51" t="s">
        <v>670</v>
      </c>
      <c r="D229" s="51" t="s">
        <v>3</v>
      </c>
      <c r="E229" s="51" t="s">
        <v>671</v>
      </c>
      <c r="F229" s="51" t="s">
        <v>3</v>
      </c>
      <c r="G229" s="52" t="s">
        <v>169</v>
      </c>
      <c r="H229" s="53">
        <v>36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57" t="s">
        <v>69</v>
      </c>
      <c r="C230" s="1"/>
      <c r="D230" s="1"/>
      <c r="E230" s="58" t="s">
        <v>857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>
      <c r="A231" s="9"/>
      <c r="B231" s="57" t="s">
        <v>71</v>
      </c>
      <c r="C231" s="1"/>
      <c r="D231" s="1"/>
      <c r="E231" s="58" t="s">
        <v>1142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>
      <c r="A232" s="9"/>
      <c r="B232" s="57" t="s">
        <v>73</v>
      </c>
      <c r="C232" s="1"/>
      <c r="D232" s="1"/>
      <c r="E232" s="58" t="s">
        <v>858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>
      <c r="A233" s="9"/>
      <c r="B233" s="59" t="s">
        <v>75</v>
      </c>
      <c r="C233" s="31"/>
      <c r="D233" s="31"/>
      <c r="E233" s="60" t="s">
        <v>76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>
      <c r="A234" s="9"/>
      <c r="B234" s="50">
        <v>37</v>
      </c>
      <c r="C234" s="51" t="s">
        <v>286</v>
      </c>
      <c r="D234" s="51" t="s">
        <v>3</v>
      </c>
      <c r="E234" s="51" t="s">
        <v>287</v>
      </c>
      <c r="F234" s="51" t="s">
        <v>3</v>
      </c>
      <c r="G234" s="52" t="s">
        <v>94</v>
      </c>
      <c r="H234" s="62">
        <v>4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57" t="s">
        <v>69</v>
      </c>
      <c r="C235" s="1"/>
      <c r="D235" s="1"/>
      <c r="E235" s="58" t="s">
        <v>530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>
      <c r="A236" s="9"/>
      <c r="B236" s="57" t="s">
        <v>71</v>
      </c>
      <c r="C236" s="1"/>
      <c r="D236" s="1"/>
      <c r="E236" s="58" t="s">
        <v>313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>
      <c r="A237" s="9"/>
      <c r="B237" s="57" t="s">
        <v>73</v>
      </c>
      <c r="C237" s="1"/>
      <c r="D237" s="1"/>
      <c r="E237" s="58" t="s">
        <v>529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>
      <c r="A238" s="9"/>
      <c r="B238" s="59" t="s">
        <v>75</v>
      </c>
      <c r="C238" s="31"/>
      <c r="D238" s="31"/>
      <c r="E238" s="60" t="s">
        <v>76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>
      <c r="A239" s="9"/>
      <c r="B239" s="50">
        <v>38</v>
      </c>
      <c r="C239" s="51" t="s">
        <v>333</v>
      </c>
      <c r="D239" s="51" t="s">
        <v>3</v>
      </c>
      <c r="E239" s="51" t="s">
        <v>334</v>
      </c>
      <c r="F239" s="51" t="s">
        <v>3</v>
      </c>
      <c r="G239" s="52" t="s">
        <v>169</v>
      </c>
      <c r="H239" s="62">
        <v>47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57" t="s">
        <v>69</v>
      </c>
      <c r="C240" s="1"/>
      <c r="D240" s="1"/>
      <c r="E240" s="58" t="s">
        <v>859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>
      <c r="A241" s="9"/>
      <c r="B241" s="57" t="s">
        <v>71</v>
      </c>
      <c r="C241" s="1"/>
      <c r="D241" s="1"/>
      <c r="E241" s="58" t="s">
        <v>1143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>
      <c r="A242" s="9"/>
      <c r="B242" s="57" t="s">
        <v>73</v>
      </c>
      <c r="C242" s="1"/>
      <c r="D242" s="1"/>
      <c r="E242" s="58" t="s">
        <v>337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>
      <c r="A243" s="9"/>
      <c r="B243" s="59" t="s">
        <v>75</v>
      </c>
      <c r="C243" s="31"/>
      <c r="D243" s="31"/>
      <c r="E243" s="60" t="s">
        <v>76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>
      <c r="A244" s="9"/>
      <c r="B244" s="50">
        <v>39</v>
      </c>
      <c r="C244" s="51" t="s">
        <v>861</v>
      </c>
      <c r="D244" s="51" t="s">
        <v>3</v>
      </c>
      <c r="E244" s="51" t="s">
        <v>862</v>
      </c>
      <c r="F244" s="51" t="s">
        <v>3</v>
      </c>
      <c r="G244" s="52" t="s">
        <v>145</v>
      </c>
      <c r="H244" s="62">
        <v>8.6999999999999993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>
      <c r="A245" s="9"/>
      <c r="B245" s="57" t="s">
        <v>69</v>
      </c>
      <c r="C245" s="1"/>
      <c r="D245" s="1"/>
      <c r="E245" s="58" t="s">
        <v>863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>
      <c r="A246" s="9"/>
      <c r="B246" s="57" t="s">
        <v>71</v>
      </c>
      <c r="C246" s="1"/>
      <c r="D246" s="1"/>
      <c r="E246" s="58" t="s">
        <v>1144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>
      <c r="A247" s="9"/>
      <c r="B247" s="57" t="s">
        <v>73</v>
      </c>
      <c r="C247" s="1"/>
      <c r="D247" s="1"/>
      <c r="E247" s="58" t="s">
        <v>865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>
      <c r="A248" s="9"/>
      <c r="B248" s="59" t="s">
        <v>75</v>
      </c>
      <c r="C248" s="31"/>
      <c r="D248" s="31"/>
      <c r="E248" s="60" t="s">
        <v>76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>
      <c r="A249" s="9"/>
      <c r="B249" s="50">
        <v>40</v>
      </c>
      <c r="C249" s="51" t="s">
        <v>866</v>
      </c>
      <c r="D249" s="51" t="s">
        <v>3</v>
      </c>
      <c r="E249" s="51" t="s">
        <v>867</v>
      </c>
      <c r="F249" s="51" t="s">
        <v>3</v>
      </c>
      <c r="G249" s="52" t="s">
        <v>169</v>
      </c>
      <c r="H249" s="62">
        <v>16.5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>
      <c r="A250" s="9"/>
      <c r="B250" s="57" t="s">
        <v>69</v>
      </c>
      <c r="C250" s="1"/>
      <c r="D250" s="1"/>
      <c r="E250" s="58" t="s">
        <v>868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>
      <c r="A251" s="9"/>
      <c r="B251" s="57" t="s">
        <v>71</v>
      </c>
      <c r="C251" s="1"/>
      <c r="D251" s="1"/>
      <c r="E251" s="58" t="s">
        <v>1145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>
      <c r="A252" s="9"/>
      <c r="B252" s="57" t="s">
        <v>73</v>
      </c>
      <c r="C252" s="1"/>
      <c r="D252" s="1"/>
      <c r="E252" s="58" t="s">
        <v>551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>
      <c r="A253" s="9"/>
      <c r="B253" s="59" t="s">
        <v>75</v>
      </c>
      <c r="C253" s="31"/>
      <c r="D253" s="31"/>
      <c r="E253" s="60" t="s">
        <v>76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>
      <c r="A254" s="9"/>
      <c r="B254" s="50">
        <v>41</v>
      </c>
      <c r="C254" s="51" t="s">
        <v>870</v>
      </c>
      <c r="D254" s="51" t="s">
        <v>3</v>
      </c>
      <c r="E254" s="51" t="s">
        <v>871</v>
      </c>
      <c r="F254" s="51" t="s">
        <v>3</v>
      </c>
      <c r="G254" s="52" t="s">
        <v>169</v>
      </c>
      <c r="H254" s="62">
        <v>16.5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57" t="s">
        <v>69</v>
      </c>
      <c r="C255" s="1"/>
      <c r="D255" s="1"/>
      <c r="E255" s="58" t="s">
        <v>868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>
      <c r="A256" s="9"/>
      <c r="B256" s="57" t="s">
        <v>71</v>
      </c>
      <c r="C256" s="1"/>
      <c r="D256" s="1"/>
      <c r="E256" s="58" t="s">
        <v>3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>
      <c r="A257" s="9"/>
      <c r="B257" s="57" t="s">
        <v>73</v>
      </c>
      <c r="C257" s="1"/>
      <c r="D257" s="1"/>
      <c r="E257" s="58" t="s">
        <v>865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>
      <c r="A258" s="9"/>
      <c r="B258" s="59" t="s">
        <v>75</v>
      </c>
      <c r="C258" s="31"/>
      <c r="D258" s="31"/>
      <c r="E258" s="60" t="s">
        <v>76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355</v>
      </c>
      <c r="F259" s="1"/>
      <c r="G259" s="67" t="s">
        <v>117</v>
      </c>
      <c r="H259" s="68">
        <f>J229+J234+J239+J244+J249+J254</f>
        <v>0</v>
      </c>
      <c r="I259" s="67" t="s">
        <v>118</v>
      </c>
      <c r="J259" s="69">
        <f>(L259-H259)</f>
        <v>0</v>
      </c>
      <c r="K259" s="67" t="s">
        <v>119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120</v>
      </c>
      <c r="H260" s="74">
        <f>J229+J234+J239+J244+J249+J254</f>
        <v>0</v>
      </c>
      <c r="I260" s="73" t="s">
        <v>121</v>
      </c>
      <c r="J260" s="75">
        <f>0+J259</f>
        <v>0</v>
      </c>
      <c r="K260" s="73" t="s">
        <v>122</v>
      </c>
      <c r="L260" s="76">
        <f>L229+L234+L239+L244+L249+L254</f>
        <v>0</v>
      </c>
      <c r="M260" s="12"/>
      <c r="N260" s="2"/>
      <c r="O260" s="2"/>
      <c r="P260" s="2"/>
      <c r="Q260" s="2"/>
    </row>
    <row r="261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1146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>
      <c r="A21" s="9"/>
      <c r="B21" s="45">
        <v>1</v>
      </c>
      <c r="C21" s="1"/>
      <c r="D21" s="1"/>
      <c r="E21" s="46" t="s">
        <v>124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>
      <c r="A22" s="9"/>
      <c r="B22" s="45">
        <v>2</v>
      </c>
      <c r="C22" s="1"/>
      <c r="D22" s="1"/>
      <c r="E22" s="46" t="s">
        <v>354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>
      <c r="A23" s="9"/>
      <c r="B23" s="45">
        <v>3</v>
      </c>
      <c r="C23" s="1"/>
      <c r="D23" s="1"/>
      <c r="E23" s="46" t="s">
        <v>715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>
      <c r="A24" s="9"/>
      <c r="B24" s="45">
        <v>4</v>
      </c>
      <c r="C24" s="1"/>
      <c r="D24" s="1"/>
      <c r="E24" s="46" t="s">
        <v>126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>
      <c r="A25" s="9"/>
      <c r="B25" s="45">
        <v>7</v>
      </c>
      <c r="C25" s="1"/>
      <c r="D25" s="1"/>
      <c r="E25" s="46" t="s">
        <v>716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>
      <c r="A26" s="9"/>
      <c r="B26" s="45">
        <v>8</v>
      </c>
      <c r="C26" s="1"/>
      <c r="D26" s="1"/>
      <c r="E26" s="46" t="s">
        <v>128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>
      <c r="A27" s="9"/>
      <c r="B27" s="45">
        <v>9</v>
      </c>
      <c r="C27" s="1"/>
      <c r="D27" s="1"/>
      <c r="E27" s="46" t="s">
        <v>355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58</v>
      </c>
      <c r="C31" s="43" t="s">
        <v>54</v>
      </c>
      <c r="D31" s="43" t="s">
        <v>59</v>
      </c>
      <c r="E31" s="43" t="s">
        <v>55</v>
      </c>
      <c r="F31" s="43" t="s">
        <v>60</v>
      </c>
      <c r="G31" s="44" t="s">
        <v>61</v>
      </c>
      <c r="H31" s="22" t="s">
        <v>62</v>
      </c>
      <c r="I31" s="22" t="s">
        <v>63</v>
      </c>
      <c r="J31" s="22" t="s">
        <v>16</v>
      </c>
      <c r="K31" s="44" t="s">
        <v>64</v>
      </c>
      <c r="L31" s="22" t="s">
        <v>17</v>
      </c>
      <c r="M31" s="78"/>
      <c r="N31" s="2"/>
      <c r="O31" s="2"/>
      <c r="P31" s="2"/>
      <c r="Q31" s="2"/>
    </row>
    <row r="32" ht="40" customHeight="1">
      <c r="A32" s="9"/>
      <c r="B32" s="48" t="s">
        <v>65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365</v>
      </c>
      <c r="D33" s="51" t="s">
        <v>3</v>
      </c>
      <c r="E33" s="51" t="s">
        <v>366</v>
      </c>
      <c r="F33" s="51" t="s">
        <v>3</v>
      </c>
      <c r="G33" s="52" t="s">
        <v>132</v>
      </c>
      <c r="H33" s="53">
        <v>447.55200000000002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69</v>
      </c>
      <c r="C34" s="1"/>
      <c r="D34" s="1"/>
      <c r="E34" s="58" t="s">
        <v>717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71</v>
      </c>
      <c r="C35" s="1"/>
      <c r="D35" s="1"/>
      <c r="E35" s="58" t="s">
        <v>1147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73</v>
      </c>
      <c r="C36" s="1"/>
      <c r="D36" s="1"/>
      <c r="E36" s="58" t="s">
        <v>140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75</v>
      </c>
      <c r="C37" s="31"/>
      <c r="D37" s="31"/>
      <c r="E37" s="60" t="s">
        <v>76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56</v>
      </c>
      <c r="F38" s="1"/>
      <c r="G38" s="67" t="s">
        <v>117</v>
      </c>
      <c r="H38" s="68">
        <f>0+J33</f>
        <v>0</v>
      </c>
      <c r="I38" s="67" t="s">
        <v>118</v>
      </c>
      <c r="J38" s="69">
        <f>(L38-H38)</f>
        <v>0</v>
      </c>
      <c r="K38" s="67" t="s">
        <v>119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120</v>
      </c>
      <c r="H39" s="74">
        <f>0+J33</f>
        <v>0</v>
      </c>
      <c r="I39" s="73" t="s">
        <v>121</v>
      </c>
      <c r="J39" s="75">
        <f>0+J38</f>
        <v>0</v>
      </c>
      <c r="K39" s="73" t="s">
        <v>122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142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0">
        <v>2</v>
      </c>
      <c r="C41" s="51" t="s">
        <v>719</v>
      </c>
      <c r="D41" s="51" t="s">
        <v>3</v>
      </c>
      <c r="E41" s="51" t="s">
        <v>720</v>
      </c>
      <c r="F41" s="51" t="s">
        <v>3</v>
      </c>
      <c r="G41" s="52" t="s">
        <v>721</v>
      </c>
      <c r="H41" s="53">
        <v>40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69</v>
      </c>
      <c r="C42" s="1"/>
      <c r="D42" s="1"/>
      <c r="E42" s="58" t="s">
        <v>722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71</v>
      </c>
      <c r="C43" s="1"/>
      <c r="D43" s="1"/>
      <c r="E43" s="58" t="s">
        <v>874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73</v>
      </c>
      <c r="C44" s="1"/>
      <c r="D44" s="1"/>
      <c r="E44" s="58" t="s">
        <v>724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75</v>
      </c>
      <c r="C45" s="31"/>
      <c r="D45" s="31"/>
      <c r="E45" s="60" t="s">
        <v>76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3</v>
      </c>
      <c r="C46" s="51" t="s">
        <v>725</v>
      </c>
      <c r="D46" s="51" t="s">
        <v>3</v>
      </c>
      <c r="E46" s="51" t="s">
        <v>726</v>
      </c>
      <c r="F46" s="51" t="s">
        <v>3</v>
      </c>
      <c r="G46" s="52" t="s">
        <v>169</v>
      </c>
      <c r="H46" s="62">
        <v>40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69</v>
      </c>
      <c r="C47" s="1"/>
      <c r="D47" s="1"/>
      <c r="E47" s="58" t="s">
        <v>727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71</v>
      </c>
      <c r="C48" s="1"/>
      <c r="D48" s="1"/>
      <c r="E48" s="58" t="s">
        <v>875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73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75</v>
      </c>
      <c r="C50" s="31"/>
      <c r="D50" s="31"/>
      <c r="E50" s="60" t="s">
        <v>76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>
      <c r="A51" s="9"/>
      <c r="B51" s="50">
        <v>4</v>
      </c>
      <c r="C51" s="51" t="s">
        <v>392</v>
      </c>
      <c r="D51" s="51">
        <v>1</v>
      </c>
      <c r="E51" s="51" t="s">
        <v>393</v>
      </c>
      <c r="F51" s="51" t="s">
        <v>3</v>
      </c>
      <c r="G51" s="52" t="s">
        <v>159</v>
      </c>
      <c r="H51" s="62">
        <v>30.239999999999998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69</v>
      </c>
      <c r="C52" s="1"/>
      <c r="D52" s="1"/>
      <c r="E52" s="58" t="s">
        <v>730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71</v>
      </c>
      <c r="C53" s="1"/>
      <c r="D53" s="1"/>
      <c r="E53" s="58" t="s">
        <v>1148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73</v>
      </c>
      <c r="C54" s="1"/>
      <c r="D54" s="1"/>
      <c r="E54" s="58" t="s">
        <v>396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75</v>
      </c>
      <c r="C55" s="31"/>
      <c r="D55" s="31"/>
      <c r="E55" s="60" t="s">
        <v>76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>
      <c r="A56" s="9"/>
      <c r="B56" s="50">
        <v>5</v>
      </c>
      <c r="C56" s="51" t="s">
        <v>392</v>
      </c>
      <c r="D56" s="51">
        <v>2</v>
      </c>
      <c r="E56" s="51" t="s">
        <v>393</v>
      </c>
      <c r="F56" s="51" t="s">
        <v>3</v>
      </c>
      <c r="G56" s="52" t="s">
        <v>159</v>
      </c>
      <c r="H56" s="62">
        <v>90.719999999999999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7" t="s">
        <v>69</v>
      </c>
      <c r="C57" s="1"/>
      <c r="D57" s="1"/>
      <c r="E57" s="58" t="s">
        <v>732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71</v>
      </c>
      <c r="C58" s="1"/>
      <c r="D58" s="1"/>
      <c r="E58" s="58" t="s">
        <v>1149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73</v>
      </c>
      <c r="C59" s="1"/>
      <c r="D59" s="1"/>
      <c r="E59" s="58" t="s">
        <v>396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>
      <c r="A60" s="9"/>
      <c r="B60" s="59" t="s">
        <v>75</v>
      </c>
      <c r="C60" s="31"/>
      <c r="D60" s="31"/>
      <c r="E60" s="60" t="s">
        <v>76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>
      <c r="A61" s="9"/>
      <c r="B61" s="50">
        <v>6</v>
      </c>
      <c r="C61" s="51" t="s">
        <v>402</v>
      </c>
      <c r="D61" s="51">
        <v>1</v>
      </c>
      <c r="E61" s="51" t="s">
        <v>403</v>
      </c>
      <c r="F61" s="51" t="s">
        <v>3</v>
      </c>
      <c r="G61" s="52" t="s">
        <v>159</v>
      </c>
      <c r="H61" s="62">
        <v>50.399999999999999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7" t="s">
        <v>69</v>
      </c>
      <c r="C62" s="1"/>
      <c r="D62" s="1"/>
      <c r="E62" s="58" t="s">
        <v>734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71</v>
      </c>
      <c r="C63" s="1"/>
      <c r="D63" s="1"/>
      <c r="E63" s="58" t="s">
        <v>1150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73</v>
      </c>
      <c r="C64" s="1"/>
      <c r="D64" s="1"/>
      <c r="E64" s="58" t="s">
        <v>401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>
      <c r="A65" s="9"/>
      <c r="B65" s="59" t="s">
        <v>75</v>
      </c>
      <c r="C65" s="31"/>
      <c r="D65" s="31"/>
      <c r="E65" s="60" t="s">
        <v>76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>
      <c r="A66" s="9"/>
      <c r="B66" s="50">
        <v>7</v>
      </c>
      <c r="C66" s="51" t="s">
        <v>402</v>
      </c>
      <c r="D66" s="51">
        <v>2</v>
      </c>
      <c r="E66" s="51" t="s">
        <v>403</v>
      </c>
      <c r="F66" s="51" t="s">
        <v>3</v>
      </c>
      <c r="G66" s="52" t="s">
        <v>159</v>
      </c>
      <c r="H66" s="62">
        <v>151.19999999999999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7" t="s">
        <v>69</v>
      </c>
      <c r="C67" s="1"/>
      <c r="D67" s="1"/>
      <c r="E67" s="58" t="s">
        <v>1151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71</v>
      </c>
      <c r="C68" s="1"/>
      <c r="D68" s="1"/>
      <c r="E68" s="58" t="s">
        <v>1152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73</v>
      </c>
      <c r="C69" s="1"/>
      <c r="D69" s="1"/>
      <c r="E69" s="58" t="s">
        <v>401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>
      <c r="A70" s="9"/>
      <c r="B70" s="59" t="s">
        <v>75</v>
      </c>
      <c r="C70" s="31"/>
      <c r="D70" s="31"/>
      <c r="E70" s="60" t="s">
        <v>76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>
      <c r="A71" s="9"/>
      <c r="B71" s="50">
        <v>8</v>
      </c>
      <c r="C71" s="51" t="s">
        <v>406</v>
      </c>
      <c r="D71" s="51" t="s">
        <v>3</v>
      </c>
      <c r="E71" s="51" t="s">
        <v>407</v>
      </c>
      <c r="F71" s="51" t="s">
        <v>3</v>
      </c>
      <c r="G71" s="52" t="s">
        <v>159</v>
      </c>
      <c r="H71" s="62">
        <v>80.640000000000001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69</v>
      </c>
      <c r="C72" s="1"/>
      <c r="D72" s="1"/>
      <c r="E72" s="58" t="s">
        <v>880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71</v>
      </c>
      <c r="C73" s="1"/>
      <c r="D73" s="1"/>
      <c r="E73" s="58" t="s">
        <v>1153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73</v>
      </c>
      <c r="C74" s="1"/>
      <c r="D74" s="1"/>
      <c r="E74" s="58" t="s">
        <v>401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75</v>
      </c>
      <c r="C75" s="31"/>
      <c r="D75" s="31"/>
      <c r="E75" s="60" t="s">
        <v>76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9</v>
      </c>
      <c r="C76" s="51" t="s">
        <v>183</v>
      </c>
      <c r="D76" s="51" t="s">
        <v>3</v>
      </c>
      <c r="E76" s="51" t="s">
        <v>184</v>
      </c>
      <c r="F76" s="51" t="s">
        <v>3</v>
      </c>
      <c r="G76" s="52" t="s">
        <v>159</v>
      </c>
      <c r="H76" s="62">
        <v>120.95999999999999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69</v>
      </c>
      <c r="C77" s="1"/>
      <c r="D77" s="1"/>
      <c r="E77" s="58" t="s">
        <v>1041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71</v>
      </c>
      <c r="C78" s="1"/>
      <c r="D78" s="1"/>
      <c r="E78" s="58" t="s">
        <v>1154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73</v>
      </c>
      <c r="C79" s="1"/>
      <c r="D79" s="1"/>
      <c r="E79" s="58" t="s">
        <v>426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75</v>
      </c>
      <c r="C80" s="31"/>
      <c r="D80" s="31"/>
      <c r="E80" s="60" t="s">
        <v>76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10</v>
      </c>
      <c r="C81" s="51" t="s">
        <v>742</v>
      </c>
      <c r="D81" s="51" t="s">
        <v>3</v>
      </c>
      <c r="E81" s="51" t="s">
        <v>743</v>
      </c>
      <c r="F81" s="51" t="s">
        <v>3</v>
      </c>
      <c r="G81" s="52" t="s">
        <v>145</v>
      </c>
      <c r="H81" s="62">
        <v>11.25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69</v>
      </c>
      <c r="C82" s="1"/>
      <c r="D82" s="1"/>
      <c r="E82" s="58" t="s">
        <v>884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71</v>
      </c>
      <c r="C83" s="1"/>
      <c r="D83" s="1"/>
      <c r="E83" s="58" t="s">
        <v>1118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73</v>
      </c>
      <c r="C84" s="1"/>
      <c r="D84" s="1"/>
      <c r="E84" s="58" t="s">
        <v>746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75</v>
      </c>
      <c r="C85" s="31"/>
      <c r="D85" s="31"/>
      <c r="E85" s="60" t="s">
        <v>76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124</v>
      </c>
      <c r="F86" s="1"/>
      <c r="G86" s="67" t="s">
        <v>117</v>
      </c>
      <c r="H86" s="68">
        <f>J41+J46+J51+J56+J61+J66+J71+J76+J81</f>
        <v>0</v>
      </c>
      <c r="I86" s="67" t="s">
        <v>118</v>
      </c>
      <c r="J86" s="69">
        <f>(L86-H86)</f>
        <v>0</v>
      </c>
      <c r="K86" s="67" t="s">
        <v>119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120</v>
      </c>
      <c r="H87" s="74">
        <f>J41+J46+J51+J56+J61+J66+J71+J76+J81</f>
        <v>0</v>
      </c>
      <c r="I87" s="73" t="s">
        <v>121</v>
      </c>
      <c r="J87" s="75">
        <f>0+J86</f>
        <v>0</v>
      </c>
      <c r="K87" s="73" t="s">
        <v>122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451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0">
        <v>11</v>
      </c>
      <c r="C89" s="51" t="s">
        <v>747</v>
      </c>
      <c r="D89" s="51" t="s">
        <v>3</v>
      </c>
      <c r="E89" s="51" t="s">
        <v>748</v>
      </c>
      <c r="F89" s="51" t="s">
        <v>3</v>
      </c>
      <c r="G89" s="52" t="s">
        <v>159</v>
      </c>
      <c r="H89" s="53">
        <v>4.5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69</v>
      </c>
      <c r="C90" s="1"/>
      <c r="D90" s="1"/>
      <c r="E90" s="58" t="s">
        <v>749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71</v>
      </c>
      <c r="C91" s="1"/>
      <c r="D91" s="1"/>
      <c r="E91" s="58" t="s">
        <v>886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73</v>
      </c>
      <c r="C92" s="1"/>
      <c r="D92" s="1"/>
      <c r="E92" s="58" t="s">
        <v>751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75</v>
      </c>
      <c r="C93" s="31"/>
      <c r="D93" s="31"/>
      <c r="E93" s="60" t="s">
        <v>76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12</v>
      </c>
      <c r="C94" s="51" t="s">
        <v>452</v>
      </c>
      <c r="D94" s="51" t="s">
        <v>3</v>
      </c>
      <c r="E94" s="51" t="s">
        <v>453</v>
      </c>
      <c r="F94" s="51" t="s">
        <v>3</v>
      </c>
      <c r="G94" s="52" t="s">
        <v>145</v>
      </c>
      <c r="H94" s="62">
        <v>60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69</v>
      </c>
      <c r="C95" s="1"/>
      <c r="D95" s="1"/>
      <c r="E95" s="58" t="s">
        <v>752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71</v>
      </c>
      <c r="C96" s="1"/>
      <c r="D96" s="1"/>
      <c r="E96" s="58" t="s">
        <v>887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73</v>
      </c>
      <c r="C97" s="1"/>
      <c r="D97" s="1"/>
      <c r="E97" s="58" t="s">
        <v>456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75</v>
      </c>
      <c r="C98" s="31"/>
      <c r="D98" s="31"/>
      <c r="E98" s="60" t="s">
        <v>76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13</v>
      </c>
      <c r="C99" s="51" t="s">
        <v>754</v>
      </c>
      <c r="D99" s="51" t="s">
        <v>3</v>
      </c>
      <c r="E99" s="51" t="s">
        <v>755</v>
      </c>
      <c r="F99" s="51" t="s">
        <v>3</v>
      </c>
      <c r="G99" s="52" t="s">
        <v>159</v>
      </c>
      <c r="H99" s="62">
        <v>8.0999999999999996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69</v>
      </c>
      <c r="C100" s="1"/>
      <c r="D100" s="1"/>
      <c r="E100" s="58" t="s">
        <v>756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71</v>
      </c>
      <c r="C101" s="1"/>
      <c r="D101" s="1"/>
      <c r="E101" s="58" t="s">
        <v>888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73</v>
      </c>
      <c r="C102" s="1"/>
      <c r="D102" s="1"/>
      <c r="E102" s="58" t="s">
        <v>758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75</v>
      </c>
      <c r="C103" s="31"/>
      <c r="D103" s="31"/>
      <c r="E103" s="60" t="s">
        <v>76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>
      <c r="A104" s="9"/>
      <c r="B104" s="50">
        <v>14</v>
      </c>
      <c r="C104" s="51" t="s">
        <v>759</v>
      </c>
      <c r="D104" s="51" t="s">
        <v>3</v>
      </c>
      <c r="E104" s="51" t="s">
        <v>760</v>
      </c>
      <c r="F104" s="51" t="s">
        <v>3</v>
      </c>
      <c r="G104" s="52" t="s">
        <v>169</v>
      </c>
      <c r="H104" s="62">
        <v>691.20000000000005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69</v>
      </c>
      <c r="C105" s="1"/>
      <c r="D105" s="1"/>
      <c r="E105" s="58" t="s">
        <v>761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71</v>
      </c>
      <c r="C106" s="1"/>
      <c r="D106" s="1"/>
      <c r="E106" s="58" t="s">
        <v>1155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73</v>
      </c>
      <c r="C107" s="1"/>
      <c r="D107" s="1"/>
      <c r="E107" s="58" t="s">
        <v>763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75</v>
      </c>
      <c r="C108" s="31"/>
      <c r="D108" s="31"/>
      <c r="E108" s="60" t="s">
        <v>76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15</v>
      </c>
      <c r="C109" s="51" t="s">
        <v>764</v>
      </c>
      <c r="D109" s="51" t="s">
        <v>3</v>
      </c>
      <c r="E109" s="51" t="s">
        <v>765</v>
      </c>
      <c r="F109" s="51" t="s">
        <v>3</v>
      </c>
      <c r="G109" s="52" t="s">
        <v>94</v>
      </c>
      <c r="H109" s="62">
        <v>75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69</v>
      </c>
      <c r="C110" s="1"/>
      <c r="D110" s="1"/>
      <c r="E110" s="58" t="s">
        <v>766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71</v>
      </c>
      <c r="C111" s="1"/>
      <c r="D111" s="1"/>
      <c r="E111" s="58" t="s">
        <v>890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73</v>
      </c>
      <c r="C112" s="1"/>
      <c r="D112" s="1"/>
      <c r="E112" s="58" t="s">
        <v>768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75</v>
      </c>
      <c r="C113" s="31"/>
      <c r="D113" s="31"/>
      <c r="E113" s="60" t="s">
        <v>76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769</v>
      </c>
      <c r="D114" s="51" t="s">
        <v>3</v>
      </c>
      <c r="E114" s="51" t="s">
        <v>770</v>
      </c>
      <c r="F114" s="51" t="s">
        <v>3</v>
      </c>
      <c r="G114" s="52" t="s">
        <v>159</v>
      </c>
      <c r="H114" s="62">
        <v>12.672000000000001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69</v>
      </c>
      <c r="C115" s="1"/>
      <c r="D115" s="1"/>
      <c r="E115" s="58" t="s">
        <v>1047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71</v>
      </c>
      <c r="C116" s="1"/>
      <c r="D116" s="1"/>
      <c r="E116" s="58" t="s">
        <v>1156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73</v>
      </c>
      <c r="C117" s="1"/>
      <c r="D117" s="1"/>
      <c r="E117" s="58" t="s">
        <v>613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75</v>
      </c>
      <c r="C118" s="31"/>
      <c r="D118" s="31"/>
      <c r="E118" s="60" t="s">
        <v>76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>
      <c r="A119" s="9"/>
      <c r="B119" s="50">
        <v>17</v>
      </c>
      <c r="C119" s="51" t="s">
        <v>773</v>
      </c>
      <c r="D119" s="51" t="s">
        <v>3</v>
      </c>
      <c r="E119" s="51" t="s">
        <v>774</v>
      </c>
      <c r="F119" s="51" t="s">
        <v>3</v>
      </c>
      <c r="G119" s="52" t="s">
        <v>132</v>
      </c>
      <c r="H119" s="62">
        <v>0.055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69</v>
      </c>
      <c r="C120" s="1"/>
      <c r="D120" s="1"/>
      <c r="E120" s="58" t="s">
        <v>775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71</v>
      </c>
      <c r="C121" s="1"/>
      <c r="D121" s="1"/>
      <c r="E121" s="58" t="s">
        <v>1157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73</v>
      </c>
      <c r="C122" s="1"/>
      <c r="D122" s="1"/>
      <c r="E122" s="58" t="s">
        <v>777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75</v>
      </c>
      <c r="C123" s="31"/>
      <c r="D123" s="31"/>
      <c r="E123" s="60" t="s">
        <v>76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>
      <c r="A124" s="9"/>
      <c r="B124" s="50">
        <v>18</v>
      </c>
      <c r="C124" s="51" t="s">
        <v>778</v>
      </c>
      <c r="D124" s="51" t="s">
        <v>3</v>
      </c>
      <c r="E124" s="51" t="s">
        <v>779</v>
      </c>
      <c r="F124" s="51" t="s">
        <v>3</v>
      </c>
      <c r="G124" s="52" t="s">
        <v>132</v>
      </c>
      <c r="H124" s="62">
        <v>1.1379999999999999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7" t="s">
        <v>69</v>
      </c>
      <c r="C125" s="1"/>
      <c r="D125" s="1"/>
      <c r="E125" s="58" t="s">
        <v>1050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71</v>
      </c>
      <c r="C126" s="1"/>
      <c r="D126" s="1"/>
      <c r="E126" s="58" t="s">
        <v>1158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73</v>
      </c>
      <c r="C127" s="1"/>
      <c r="D127" s="1"/>
      <c r="E127" s="58" t="s">
        <v>777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>
      <c r="A128" s="9"/>
      <c r="B128" s="59" t="s">
        <v>75</v>
      </c>
      <c r="C128" s="31"/>
      <c r="D128" s="31"/>
      <c r="E128" s="60" t="s">
        <v>76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354</v>
      </c>
      <c r="F129" s="1"/>
      <c r="G129" s="67" t="s">
        <v>117</v>
      </c>
      <c r="H129" s="68">
        <f>J89+J94+J99+J104+J109+J114+J119+J124</f>
        <v>0</v>
      </c>
      <c r="I129" s="67" t="s">
        <v>118</v>
      </c>
      <c r="J129" s="69">
        <f>(L129-H129)</f>
        <v>0</v>
      </c>
      <c r="K129" s="67" t="s">
        <v>119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120</v>
      </c>
      <c r="H130" s="74">
        <f>J89+J94+J99+J104+J109+J114+J119+J124</f>
        <v>0</v>
      </c>
      <c r="I130" s="73" t="s">
        <v>121</v>
      </c>
      <c r="J130" s="75">
        <f>0+J129</f>
        <v>0</v>
      </c>
      <c r="K130" s="73" t="s">
        <v>122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782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0">
        <v>19</v>
      </c>
      <c r="C132" s="51" t="s">
        <v>783</v>
      </c>
      <c r="D132" s="51" t="s">
        <v>3</v>
      </c>
      <c r="E132" s="51" t="s">
        <v>784</v>
      </c>
      <c r="F132" s="51" t="s">
        <v>3</v>
      </c>
      <c r="G132" s="52" t="s">
        <v>159</v>
      </c>
      <c r="H132" s="53">
        <v>10.5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69</v>
      </c>
      <c r="C133" s="1"/>
      <c r="D133" s="1"/>
      <c r="E133" s="58" t="s">
        <v>785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71</v>
      </c>
      <c r="C134" s="1"/>
      <c r="D134" s="1"/>
      <c r="E134" s="58" t="s">
        <v>894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73</v>
      </c>
      <c r="C135" s="1"/>
      <c r="D135" s="1"/>
      <c r="E135" s="58" t="s">
        <v>787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75</v>
      </c>
      <c r="C136" s="31"/>
      <c r="D136" s="31"/>
      <c r="E136" s="60" t="s">
        <v>76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788</v>
      </c>
      <c r="D137" s="51" t="s">
        <v>3</v>
      </c>
      <c r="E137" s="51" t="s">
        <v>789</v>
      </c>
      <c r="F137" s="51" t="s">
        <v>3</v>
      </c>
      <c r="G137" s="52" t="s">
        <v>132</v>
      </c>
      <c r="H137" s="62">
        <v>1.155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69</v>
      </c>
      <c r="C138" s="1"/>
      <c r="D138" s="1"/>
      <c r="E138" s="58" t="s">
        <v>790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71</v>
      </c>
      <c r="C139" s="1"/>
      <c r="D139" s="1"/>
      <c r="E139" s="58" t="s">
        <v>895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73</v>
      </c>
      <c r="C140" s="1"/>
      <c r="D140" s="1"/>
      <c r="E140" s="58" t="s">
        <v>792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75</v>
      </c>
      <c r="C141" s="31"/>
      <c r="D141" s="31"/>
      <c r="E141" s="60" t="s">
        <v>76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793</v>
      </c>
      <c r="D142" s="51" t="s">
        <v>3</v>
      </c>
      <c r="E142" s="51" t="s">
        <v>794</v>
      </c>
      <c r="F142" s="51" t="s">
        <v>3</v>
      </c>
      <c r="G142" s="52" t="s">
        <v>159</v>
      </c>
      <c r="H142" s="62">
        <v>22.5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69</v>
      </c>
      <c r="C143" s="1"/>
      <c r="D143" s="1"/>
      <c r="E143" s="58" t="s">
        <v>795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71</v>
      </c>
      <c r="C144" s="1"/>
      <c r="D144" s="1"/>
      <c r="E144" s="58" t="s">
        <v>1159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73</v>
      </c>
      <c r="C145" s="1"/>
      <c r="D145" s="1"/>
      <c r="E145" s="58" t="s">
        <v>797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75</v>
      </c>
      <c r="C146" s="31"/>
      <c r="D146" s="31"/>
      <c r="E146" s="60" t="s">
        <v>76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>
      <c r="A147" s="9"/>
      <c r="B147" s="50">
        <v>22</v>
      </c>
      <c r="C147" s="51" t="s">
        <v>798</v>
      </c>
      <c r="D147" s="51" t="s">
        <v>3</v>
      </c>
      <c r="E147" s="51" t="s">
        <v>799</v>
      </c>
      <c r="F147" s="51" t="s">
        <v>3</v>
      </c>
      <c r="G147" s="52" t="s">
        <v>159</v>
      </c>
      <c r="H147" s="62">
        <v>52.799999999999997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69</v>
      </c>
      <c r="C148" s="1"/>
      <c r="D148" s="1"/>
      <c r="E148" s="58" t="s">
        <v>800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71</v>
      </c>
      <c r="C149" s="1"/>
      <c r="D149" s="1"/>
      <c r="E149" s="58" t="s">
        <v>897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73</v>
      </c>
      <c r="C150" s="1"/>
      <c r="D150" s="1"/>
      <c r="E150" s="58" t="s">
        <v>624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75</v>
      </c>
      <c r="C151" s="31"/>
      <c r="D151" s="31"/>
      <c r="E151" s="60" t="s">
        <v>76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23</v>
      </c>
      <c r="C152" s="51" t="s">
        <v>802</v>
      </c>
      <c r="D152" s="51" t="s">
        <v>3</v>
      </c>
      <c r="E152" s="51" t="s">
        <v>803</v>
      </c>
      <c r="F152" s="51" t="s">
        <v>3</v>
      </c>
      <c r="G152" s="52" t="s">
        <v>159</v>
      </c>
      <c r="H152" s="62">
        <v>54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69</v>
      </c>
      <c r="C153" s="1"/>
      <c r="D153" s="1"/>
      <c r="E153" s="58" t="s">
        <v>804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71</v>
      </c>
      <c r="C154" s="1"/>
      <c r="D154" s="1"/>
      <c r="E154" s="58" t="s">
        <v>1160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73</v>
      </c>
      <c r="C155" s="1"/>
      <c r="D155" s="1"/>
      <c r="E155" s="58" t="s">
        <v>624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75</v>
      </c>
      <c r="C156" s="31"/>
      <c r="D156" s="31"/>
      <c r="E156" s="60" t="s">
        <v>76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>
      <c r="A157" s="9"/>
      <c r="B157" s="50">
        <v>24</v>
      </c>
      <c r="C157" s="51" t="s">
        <v>806</v>
      </c>
      <c r="D157" s="51" t="s">
        <v>3</v>
      </c>
      <c r="E157" s="51" t="s">
        <v>807</v>
      </c>
      <c r="F157" s="51" t="s">
        <v>3</v>
      </c>
      <c r="G157" s="52" t="s">
        <v>132</v>
      </c>
      <c r="H157" s="62">
        <v>1.6200000000000001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7" t="s">
        <v>69</v>
      </c>
      <c r="C158" s="1"/>
      <c r="D158" s="1"/>
      <c r="E158" s="58" t="s">
        <v>899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7" t="s">
        <v>71</v>
      </c>
      <c r="C159" s="1"/>
      <c r="D159" s="1"/>
      <c r="E159" s="58" t="s">
        <v>1161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73</v>
      </c>
      <c r="C160" s="1"/>
      <c r="D160" s="1"/>
      <c r="E160" s="58" t="s">
        <v>810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>
      <c r="A161" s="9"/>
      <c r="B161" s="59" t="s">
        <v>75</v>
      </c>
      <c r="C161" s="31"/>
      <c r="D161" s="31"/>
      <c r="E161" s="60" t="s">
        <v>76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>
      <c r="A162" s="9"/>
      <c r="B162" s="50">
        <v>25</v>
      </c>
      <c r="C162" s="51" t="s">
        <v>811</v>
      </c>
      <c r="D162" s="51" t="s">
        <v>3</v>
      </c>
      <c r="E162" s="51" t="s">
        <v>812</v>
      </c>
      <c r="F162" s="51" t="s">
        <v>3</v>
      </c>
      <c r="G162" s="52" t="s">
        <v>132</v>
      </c>
      <c r="H162" s="62">
        <v>1.3500000000000001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7" t="s">
        <v>69</v>
      </c>
      <c r="C163" s="1"/>
      <c r="D163" s="1"/>
      <c r="E163" s="58" t="s">
        <v>813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71</v>
      </c>
      <c r="C164" s="1"/>
      <c r="D164" s="1"/>
      <c r="E164" s="58" t="s">
        <v>1162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73</v>
      </c>
      <c r="C165" s="1"/>
      <c r="D165" s="1"/>
      <c r="E165" s="58" t="s">
        <v>810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>
      <c r="A166" s="9"/>
      <c r="B166" s="59" t="s">
        <v>75</v>
      </c>
      <c r="C166" s="31"/>
      <c r="D166" s="31"/>
      <c r="E166" s="60" t="s">
        <v>76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715</v>
      </c>
      <c r="F167" s="1"/>
      <c r="G167" s="67" t="s">
        <v>117</v>
      </c>
      <c r="H167" s="68">
        <f>J132+J137+J142+J147+J152+J157+J162</f>
        <v>0</v>
      </c>
      <c r="I167" s="67" t="s">
        <v>118</v>
      </c>
      <c r="J167" s="69">
        <f>(L167-H167)</f>
        <v>0</v>
      </c>
      <c r="K167" s="67" t="s">
        <v>119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120</v>
      </c>
      <c r="H168" s="74">
        <f>J132+J137+J142+J147+J152+J157+J162</f>
        <v>0</v>
      </c>
      <c r="I168" s="73" t="s">
        <v>121</v>
      </c>
      <c r="J168" s="75">
        <f>0+J167</f>
        <v>0</v>
      </c>
      <c r="K168" s="73" t="s">
        <v>122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222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0">
        <v>26</v>
      </c>
      <c r="C170" s="51" t="s">
        <v>815</v>
      </c>
      <c r="D170" s="51" t="s">
        <v>3</v>
      </c>
      <c r="E170" s="51" t="s">
        <v>816</v>
      </c>
      <c r="F170" s="51" t="s">
        <v>3</v>
      </c>
      <c r="G170" s="52" t="s">
        <v>159</v>
      </c>
      <c r="H170" s="53">
        <v>6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7" t="s">
        <v>69</v>
      </c>
      <c r="C171" s="1"/>
      <c r="D171" s="1"/>
      <c r="E171" s="58" t="s">
        <v>817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71</v>
      </c>
      <c r="C172" s="1"/>
      <c r="D172" s="1"/>
      <c r="E172" s="58" t="s">
        <v>902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73</v>
      </c>
      <c r="C173" s="1"/>
      <c r="D173" s="1"/>
      <c r="E173" s="58" t="s">
        <v>624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>
      <c r="A174" s="9"/>
      <c r="B174" s="59" t="s">
        <v>75</v>
      </c>
      <c r="C174" s="31"/>
      <c r="D174" s="31"/>
      <c r="E174" s="60" t="s">
        <v>76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>
      <c r="A175" s="9"/>
      <c r="B175" s="50">
        <v>27</v>
      </c>
      <c r="C175" s="51" t="s">
        <v>819</v>
      </c>
      <c r="D175" s="51" t="s">
        <v>3</v>
      </c>
      <c r="E175" s="51" t="s">
        <v>820</v>
      </c>
      <c r="F175" s="51" t="s">
        <v>3</v>
      </c>
      <c r="G175" s="52" t="s">
        <v>159</v>
      </c>
      <c r="H175" s="62">
        <v>80.640000000000001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69</v>
      </c>
      <c r="C176" s="1"/>
      <c r="D176" s="1"/>
      <c r="E176" s="58" t="s">
        <v>821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71</v>
      </c>
      <c r="C177" s="1"/>
      <c r="D177" s="1"/>
      <c r="E177" s="58" t="s">
        <v>1163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73</v>
      </c>
      <c r="C178" s="1"/>
      <c r="D178" s="1"/>
      <c r="E178" s="58" t="s">
        <v>823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75</v>
      </c>
      <c r="C179" s="31"/>
      <c r="D179" s="31"/>
      <c r="E179" s="60" t="s">
        <v>76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28</v>
      </c>
      <c r="C180" s="51" t="s">
        <v>824</v>
      </c>
      <c r="D180" s="51" t="s">
        <v>3</v>
      </c>
      <c r="E180" s="51" t="s">
        <v>825</v>
      </c>
      <c r="F180" s="51" t="s">
        <v>3</v>
      </c>
      <c r="G180" s="52" t="s">
        <v>159</v>
      </c>
      <c r="H180" s="62">
        <v>57.359999999999999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69</v>
      </c>
      <c r="C181" s="1"/>
      <c r="D181" s="1"/>
      <c r="E181" s="58" t="s">
        <v>826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71</v>
      </c>
      <c r="C182" s="1"/>
      <c r="D182" s="1"/>
      <c r="E182" s="58" t="s">
        <v>1164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73</v>
      </c>
      <c r="C183" s="1"/>
      <c r="D183" s="1"/>
      <c r="E183" s="58" t="s">
        <v>608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75</v>
      </c>
      <c r="C184" s="31"/>
      <c r="D184" s="31"/>
      <c r="E184" s="60" t="s">
        <v>76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29</v>
      </c>
      <c r="C185" s="51" t="s">
        <v>467</v>
      </c>
      <c r="D185" s="51">
        <v>1</v>
      </c>
      <c r="E185" s="51" t="s">
        <v>468</v>
      </c>
      <c r="F185" s="51" t="s">
        <v>3</v>
      </c>
      <c r="G185" s="52" t="s">
        <v>159</v>
      </c>
      <c r="H185" s="62">
        <v>4.6799999999999997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69</v>
      </c>
      <c r="C186" s="1"/>
      <c r="D186" s="1"/>
      <c r="E186" s="58" t="s">
        <v>828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71</v>
      </c>
      <c r="C187" s="1"/>
      <c r="D187" s="1"/>
      <c r="E187" s="58" t="s">
        <v>1165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73</v>
      </c>
      <c r="C188" s="1"/>
      <c r="D188" s="1"/>
      <c r="E188" s="58" t="s">
        <v>471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75</v>
      </c>
      <c r="C189" s="31"/>
      <c r="D189" s="31"/>
      <c r="E189" s="60" t="s">
        <v>76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30</v>
      </c>
      <c r="C190" s="51" t="s">
        <v>467</v>
      </c>
      <c r="D190" s="51">
        <v>2</v>
      </c>
      <c r="E190" s="51" t="s">
        <v>468</v>
      </c>
      <c r="F190" s="51" t="s">
        <v>3</v>
      </c>
      <c r="G190" s="52" t="s">
        <v>159</v>
      </c>
      <c r="H190" s="62">
        <v>40.32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69</v>
      </c>
      <c r="C191" s="1"/>
      <c r="D191" s="1"/>
      <c r="E191" s="58" t="s">
        <v>830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71</v>
      </c>
      <c r="C192" s="1"/>
      <c r="D192" s="1"/>
      <c r="E192" s="58" t="s">
        <v>1166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73</v>
      </c>
      <c r="C193" s="1"/>
      <c r="D193" s="1"/>
      <c r="E193" s="58" t="s">
        <v>474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75</v>
      </c>
      <c r="C194" s="31"/>
      <c r="D194" s="31"/>
      <c r="E194" s="60" t="s">
        <v>76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126</v>
      </c>
      <c r="F195" s="1"/>
      <c r="G195" s="67" t="s">
        <v>117</v>
      </c>
      <c r="H195" s="68">
        <f>J170+J175+J180+J185+J190</f>
        <v>0</v>
      </c>
      <c r="I195" s="67" t="s">
        <v>118</v>
      </c>
      <c r="J195" s="69">
        <f>(L195-H195)</f>
        <v>0</v>
      </c>
      <c r="K195" s="67" t="s">
        <v>119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120</v>
      </c>
      <c r="H196" s="74">
        <f>J170+J175+J180+J185+J190</f>
        <v>0</v>
      </c>
      <c r="I196" s="73" t="s">
        <v>121</v>
      </c>
      <c r="J196" s="75">
        <f>0+J195</f>
        <v>0</v>
      </c>
      <c r="K196" s="73" t="s">
        <v>122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832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0">
        <v>31</v>
      </c>
      <c r="C198" s="51" t="s">
        <v>833</v>
      </c>
      <c r="D198" s="51" t="s">
        <v>3</v>
      </c>
      <c r="E198" s="51" t="s">
        <v>834</v>
      </c>
      <c r="F198" s="51" t="s">
        <v>3</v>
      </c>
      <c r="G198" s="52" t="s">
        <v>145</v>
      </c>
      <c r="H198" s="53">
        <v>109.5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7" t="s">
        <v>69</v>
      </c>
      <c r="C199" s="1"/>
      <c r="D199" s="1"/>
      <c r="E199" s="58" t="s">
        <v>835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71</v>
      </c>
      <c r="C200" s="1"/>
      <c r="D200" s="1"/>
      <c r="E200" s="58" t="s">
        <v>1167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7" t="s">
        <v>73</v>
      </c>
      <c r="C201" s="1"/>
      <c r="D201" s="1"/>
      <c r="E201" s="58" t="s">
        <v>837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>
      <c r="A202" s="9"/>
      <c r="B202" s="59" t="s">
        <v>75</v>
      </c>
      <c r="C202" s="31"/>
      <c r="D202" s="31"/>
      <c r="E202" s="60" t="s">
        <v>76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>
      <c r="A203" s="9"/>
      <c r="B203" s="50">
        <v>32</v>
      </c>
      <c r="C203" s="51" t="s">
        <v>838</v>
      </c>
      <c r="D203" s="51" t="s">
        <v>3</v>
      </c>
      <c r="E203" s="51" t="s">
        <v>839</v>
      </c>
      <c r="F203" s="51" t="s">
        <v>3</v>
      </c>
      <c r="G203" s="52" t="s">
        <v>145</v>
      </c>
      <c r="H203" s="62">
        <v>109.5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7" t="s">
        <v>69</v>
      </c>
      <c r="C204" s="1"/>
      <c r="D204" s="1"/>
      <c r="E204" s="58" t="s">
        <v>840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7" t="s">
        <v>71</v>
      </c>
      <c r="C205" s="1"/>
      <c r="D205" s="1"/>
      <c r="E205" s="58" t="s">
        <v>1167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>
      <c r="A206" s="9"/>
      <c r="B206" s="57" t="s">
        <v>73</v>
      </c>
      <c r="C206" s="1"/>
      <c r="D206" s="1"/>
      <c r="E206" s="58" t="s">
        <v>841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>
      <c r="A207" s="9"/>
      <c r="B207" s="59" t="s">
        <v>75</v>
      </c>
      <c r="C207" s="31"/>
      <c r="D207" s="31"/>
      <c r="E207" s="60" t="s">
        <v>76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>
      <c r="A208" s="9"/>
      <c r="B208" s="50">
        <v>33</v>
      </c>
      <c r="C208" s="51" t="s">
        <v>842</v>
      </c>
      <c r="D208" s="51" t="s">
        <v>3</v>
      </c>
      <c r="E208" s="51" t="s">
        <v>843</v>
      </c>
      <c r="F208" s="51" t="s">
        <v>3</v>
      </c>
      <c r="G208" s="52" t="s">
        <v>145</v>
      </c>
      <c r="H208" s="62">
        <v>7.5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7" t="s">
        <v>69</v>
      </c>
      <c r="C209" s="1"/>
      <c r="D209" s="1"/>
      <c r="E209" s="58" t="s">
        <v>844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>
      <c r="A210" s="9"/>
      <c r="B210" s="57" t="s">
        <v>71</v>
      </c>
      <c r="C210" s="1"/>
      <c r="D210" s="1"/>
      <c r="E210" s="58" t="s">
        <v>908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>
      <c r="A211" s="9"/>
      <c r="B211" s="57" t="s">
        <v>73</v>
      </c>
      <c r="C211" s="1"/>
      <c r="D211" s="1"/>
      <c r="E211" s="58" t="s">
        <v>846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>
      <c r="A212" s="9"/>
      <c r="B212" s="59" t="s">
        <v>75</v>
      </c>
      <c r="C212" s="31"/>
      <c r="D212" s="31"/>
      <c r="E212" s="60" t="s">
        <v>76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716</v>
      </c>
      <c r="F213" s="1"/>
      <c r="G213" s="67" t="s">
        <v>117</v>
      </c>
      <c r="H213" s="68">
        <f>J198+J203+J208</f>
        <v>0</v>
      </c>
      <c r="I213" s="67" t="s">
        <v>118</v>
      </c>
      <c r="J213" s="69">
        <f>(L213-H213)</f>
        <v>0</v>
      </c>
      <c r="K213" s="67" t="s">
        <v>119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120</v>
      </c>
      <c r="H214" s="74">
        <f>J198+J203+J208</f>
        <v>0</v>
      </c>
      <c r="I214" s="73" t="s">
        <v>121</v>
      </c>
      <c r="J214" s="75">
        <f>0+J213</f>
        <v>0</v>
      </c>
      <c r="K214" s="73" t="s">
        <v>122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274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0">
        <v>34</v>
      </c>
      <c r="C216" s="51" t="s">
        <v>847</v>
      </c>
      <c r="D216" s="51" t="s">
        <v>3</v>
      </c>
      <c r="E216" s="51" t="s">
        <v>848</v>
      </c>
      <c r="F216" s="51" t="s">
        <v>3</v>
      </c>
      <c r="G216" s="52" t="s">
        <v>169</v>
      </c>
      <c r="H216" s="53">
        <v>2.5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57" t="s">
        <v>69</v>
      </c>
      <c r="C217" s="1"/>
      <c r="D217" s="1"/>
      <c r="E217" s="58" t="s">
        <v>849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>
      <c r="A218" s="9"/>
      <c r="B218" s="57" t="s">
        <v>71</v>
      </c>
      <c r="C218" s="1"/>
      <c r="D218" s="1"/>
      <c r="E218" s="58" t="s">
        <v>1103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>
      <c r="A219" s="9"/>
      <c r="B219" s="57" t="s">
        <v>73</v>
      </c>
      <c r="C219" s="1"/>
      <c r="D219" s="1"/>
      <c r="E219" s="58" t="s">
        <v>851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>
      <c r="A220" s="9"/>
      <c r="B220" s="59" t="s">
        <v>75</v>
      </c>
      <c r="C220" s="31"/>
      <c r="D220" s="31"/>
      <c r="E220" s="60" t="s">
        <v>76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>
      <c r="A221" s="9"/>
      <c r="B221" s="50">
        <v>35</v>
      </c>
      <c r="C221" s="51" t="s">
        <v>852</v>
      </c>
      <c r="D221" s="51" t="s">
        <v>3</v>
      </c>
      <c r="E221" s="51" t="s">
        <v>853</v>
      </c>
      <c r="F221" s="51" t="s">
        <v>3</v>
      </c>
      <c r="G221" s="52" t="s">
        <v>169</v>
      </c>
      <c r="H221" s="62">
        <v>30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57" t="s">
        <v>69</v>
      </c>
      <c r="C222" s="1"/>
      <c r="D222" s="1"/>
      <c r="E222" s="58" t="s">
        <v>854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>
      <c r="A223" s="9"/>
      <c r="B223" s="57" t="s">
        <v>71</v>
      </c>
      <c r="C223" s="1"/>
      <c r="D223" s="1"/>
      <c r="E223" s="58" t="s">
        <v>910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>
      <c r="A224" s="9"/>
      <c r="B224" s="57" t="s">
        <v>73</v>
      </c>
      <c r="C224" s="1"/>
      <c r="D224" s="1"/>
      <c r="E224" s="58" t="s">
        <v>856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>
      <c r="A225" s="9"/>
      <c r="B225" s="59" t="s">
        <v>75</v>
      </c>
      <c r="C225" s="31"/>
      <c r="D225" s="31"/>
      <c r="E225" s="60" t="s">
        <v>76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128</v>
      </c>
      <c r="F226" s="1"/>
      <c r="G226" s="67" t="s">
        <v>117</v>
      </c>
      <c r="H226" s="68">
        <f>J216+J221</f>
        <v>0</v>
      </c>
      <c r="I226" s="67" t="s">
        <v>118</v>
      </c>
      <c r="J226" s="69">
        <f>(L226-H226)</f>
        <v>0</v>
      </c>
      <c r="K226" s="67" t="s">
        <v>119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120</v>
      </c>
      <c r="H227" s="74">
        <f>J216+J221</f>
        <v>0</v>
      </c>
      <c r="I227" s="73" t="s">
        <v>121</v>
      </c>
      <c r="J227" s="75">
        <f>0+J226</f>
        <v>0</v>
      </c>
      <c r="K227" s="73" t="s">
        <v>122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512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>
      <c r="A229" s="9"/>
      <c r="B229" s="50">
        <v>36</v>
      </c>
      <c r="C229" s="51" t="s">
        <v>670</v>
      </c>
      <c r="D229" s="51" t="s">
        <v>3</v>
      </c>
      <c r="E229" s="51" t="s">
        <v>671</v>
      </c>
      <c r="F229" s="51" t="s">
        <v>3</v>
      </c>
      <c r="G229" s="52" t="s">
        <v>169</v>
      </c>
      <c r="H229" s="53">
        <v>30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57" t="s">
        <v>69</v>
      </c>
      <c r="C230" s="1"/>
      <c r="D230" s="1"/>
      <c r="E230" s="58" t="s">
        <v>857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>
      <c r="A231" s="9"/>
      <c r="B231" s="57" t="s">
        <v>71</v>
      </c>
      <c r="C231" s="1"/>
      <c r="D231" s="1"/>
      <c r="E231" s="58" t="s">
        <v>910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>
      <c r="A232" s="9"/>
      <c r="B232" s="57" t="s">
        <v>73</v>
      </c>
      <c r="C232" s="1"/>
      <c r="D232" s="1"/>
      <c r="E232" s="58" t="s">
        <v>858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>
      <c r="A233" s="9"/>
      <c r="B233" s="59" t="s">
        <v>75</v>
      </c>
      <c r="C233" s="31"/>
      <c r="D233" s="31"/>
      <c r="E233" s="60" t="s">
        <v>76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>
      <c r="A234" s="9"/>
      <c r="B234" s="50">
        <v>37</v>
      </c>
      <c r="C234" s="51" t="s">
        <v>286</v>
      </c>
      <c r="D234" s="51" t="s">
        <v>3</v>
      </c>
      <c r="E234" s="51" t="s">
        <v>287</v>
      </c>
      <c r="F234" s="51" t="s">
        <v>3</v>
      </c>
      <c r="G234" s="52" t="s">
        <v>94</v>
      </c>
      <c r="H234" s="62">
        <v>3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57" t="s">
        <v>69</v>
      </c>
      <c r="C235" s="1"/>
      <c r="D235" s="1"/>
      <c r="E235" s="58" t="s">
        <v>530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>
      <c r="A236" s="9"/>
      <c r="B236" s="57" t="s">
        <v>71</v>
      </c>
      <c r="C236" s="1"/>
      <c r="D236" s="1"/>
      <c r="E236" s="58" t="s">
        <v>911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>
      <c r="A237" s="9"/>
      <c r="B237" s="57" t="s">
        <v>73</v>
      </c>
      <c r="C237" s="1"/>
      <c r="D237" s="1"/>
      <c r="E237" s="58" t="s">
        <v>529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>
      <c r="A238" s="9"/>
      <c r="B238" s="59" t="s">
        <v>75</v>
      </c>
      <c r="C238" s="31"/>
      <c r="D238" s="31"/>
      <c r="E238" s="60" t="s">
        <v>76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>
      <c r="A239" s="9"/>
      <c r="B239" s="50">
        <v>38</v>
      </c>
      <c r="C239" s="51" t="s">
        <v>333</v>
      </c>
      <c r="D239" s="51" t="s">
        <v>3</v>
      </c>
      <c r="E239" s="51" t="s">
        <v>334</v>
      </c>
      <c r="F239" s="51" t="s">
        <v>3</v>
      </c>
      <c r="G239" s="52" t="s">
        <v>169</v>
      </c>
      <c r="H239" s="62">
        <v>41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57" t="s">
        <v>69</v>
      </c>
      <c r="C240" s="1"/>
      <c r="D240" s="1"/>
      <c r="E240" s="58" t="s">
        <v>859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>
      <c r="A241" s="9"/>
      <c r="B241" s="57" t="s">
        <v>71</v>
      </c>
      <c r="C241" s="1"/>
      <c r="D241" s="1"/>
      <c r="E241" s="58" t="s">
        <v>912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>
      <c r="A242" s="9"/>
      <c r="B242" s="57" t="s">
        <v>73</v>
      </c>
      <c r="C242" s="1"/>
      <c r="D242" s="1"/>
      <c r="E242" s="58" t="s">
        <v>337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>
      <c r="A243" s="9"/>
      <c r="B243" s="59" t="s">
        <v>75</v>
      </c>
      <c r="C243" s="31"/>
      <c r="D243" s="31"/>
      <c r="E243" s="60" t="s">
        <v>76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>
      <c r="A244" s="9"/>
      <c r="B244" s="50">
        <v>39</v>
      </c>
      <c r="C244" s="51" t="s">
        <v>861</v>
      </c>
      <c r="D244" s="51" t="s">
        <v>3</v>
      </c>
      <c r="E244" s="51" t="s">
        <v>862</v>
      </c>
      <c r="F244" s="51" t="s">
        <v>3</v>
      </c>
      <c r="G244" s="52" t="s">
        <v>145</v>
      </c>
      <c r="H244" s="62">
        <v>9.25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>
      <c r="A245" s="9"/>
      <c r="B245" s="57" t="s">
        <v>69</v>
      </c>
      <c r="C245" s="1"/>
      <c r="D245" s="1"/>
      <c r="E245" s="58" t="s">
        <v>863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>
      <c r="A246" s="9"/>
      <c r="B246" s="57" t="s">
        <v>71</v>
      </c>
      <c r="C246" s="1"/>
      <c r="D246" s="1"/>
      <c r="E246" s="58" t="s">
        <v>1168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>
      <c r="A247" s="9"/>
      <c r="B247" s="57" t="s">
        <v>73</v>
      </c>
      <c r="C247" s="1"/>
      <c r="D247" s="1"/>
      <c r="E247" s="58" t="s">
        <v>865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>
      <c r="A248" s="9"/>
      <c r="B248" s="59" t="s">
        <v>75</v>
      </c>
      <c r="C248" s="31"/>
      <c r="D248" s="31"/>
      <c r="E248" s="60" t="s">
        <v>76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>
      <c r="A249" s="9"/>
      <c r="B249" s="50">
        <v>40</v>
      </c>
      <c r="C249" s="51" t="s">
        <v>866</v>
      </c>
      <c r="D249" s="51" t="s">
        <v>3</v>
      </c>
      <c r="E249" s="51" t="s">
        <v>867</v>
      </c>
      <c r="F249" s="51" t="s">
        <v>3</v>
      </c>
      <c r="G249" s="52" t="s">
        <v>169</v>
      </c>
      <c r="H249" s="62">
        <v>15.75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>
      <c r="A250" s="9"/>
      <c r="B250" s="57" t="s">
        <v>69</v>
      </c>
      <c r="C250" s="1"/>
      <c r="D250" s="1"/>
      <c r="E250" s="58" t="s">
        <v>868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>
      <c r="A251" s="9"/>
      <c r="B251" s="57" t="s">
        <v>71</v>
      </c>
      <c r="C251" s="1"/>
      <c r="D251" s="1"/>
      <c r="E251" s="58" t="s">
        <v>1169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>
      <c r="A252" s="9"/>
      <c r="B252" s="57" t="s">
        <v>73</v>
      </c>
      <c r="C252" s="1"/>
      <c r="D252" s="1"/>
      <c r="E252" s="58" t="s">
        <v>551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>
      <c r="A253" s="9"/>
      <c r="B253" s="59" t="s">
        <v>75</v>
      </c>
      <c r="C253" s="31"/>
      <c r="D253" s="31"/>
      <c r="E253" s="60" t="s">
        <v>76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>
      <c r="A254" s="9"/>
      <c r="B254" s="50">
        <v>41</v>
      </c>
      <c r="C254" s="51" t="s">
        <v>870</v>
      </c>
      <c r="D254" s="51" t="s">
        <v>3</v>
      </c>
      <c r="E254" s="51" t="s">
        <v>871</v>
      </c>
      <c r="F254" s="51" t="s">
        <v>3</v>
      </c>
      <c r="G254" s="52" t="s">
        <v>169</v>
      </c>
      <c r="H254" s="62">
        <v>15.75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57" t="s">
        <v>69</v>
      </c>
      <c r="C255" s="1"/>
      <c r="D255" s="1"/>
      <c r="E255" s="58" t="s">
        <v>868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>
      <c r="A256" s="9"/>
      <c r="B256" s="57" t="s">
        <v>71</v>
      </c>
      <c r="C256" s="1"/>
      <c r="D256" s="1"/>
      <c r="E256" s="58" t="s">
        <v>3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>
      <c r="A257" s="9"/>
      <c r="B257" s="57" t="s">
        <v>73</v>
      </c>
      <c r="C257" s="1"/>
      <c r="D257" s="1"/>
      <c r="E257" s="58" t="s">
        <v>865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>
      <c r="A258" s="9"/>
      <c r="B258" s="59" t="s">
        <v>75</v>
      </c>
      <c r="C258" s="31"/>
      <c r="D258" s="31"/>
      <c r="E258" s="60" t="s">
        <v>76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355</v>
      </c>
      <c r="F259" s="1"/>
      <c r="G259" s="67" t="s">
        <v>117</v>
      </c>
      <c r="H259" s="68">
        <f>J229+J234+J239+J244+J249+J254</f>
        <v>0</v>
      </c>
      <c r="I259" s="67" t="s">
        <v>118</v>
      </c>
      <c r="J259" s="69">
        <f>(L259-H259)</f>
        <v>0</v>
      </c>
      <c r="K259" s="67" t="s">
        <v>119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120</v>
      </c>
      <c r="H260" s="74">
        <f>J229+J234+J239+J244+J249+J254</f>
        <v>0</v>
      </c>
      <c r="I260" s="73" t="s">
        <v>121</v>
      </c>
      <c r="J260" s="75">
        <f>0+J259</f>
        <v>0</v>
      </c>
      <c r="K260" s="73" t="s">
        <v>122</v>
      </c>
      <c r="L260" s="76">
        <f>L229+L234+L239+L244+L249+L254</f>
        <v>0</v>
      </c>
      <c r="M260" s="12"/>
      <c r="N260" s="2"/>
      <c r="O260" s="2"/>
      <c r="P260" s="2"/>
      <c r="Q260" s="2"/>
    </row>
    <row r="261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1170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L32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H32</f>
        <v>0</v>
      </c>
      <c r="L20" s="47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57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58</v>
      </c>
      <c r="C24" s="43" t="s">
        <v>54</v>
      </c>
      <c r="D24" s="43" t="s">
        <v>59</v>
      </c>
      <c r="E24" s="43" t="s">
        <v>55</v>
      </c>
      <c r="F24" s="43" t="s">
        <v>60</v>
      </c>
      <c r="G24" s="44" t="s">
        <v>61</v>
      </c>
      <c r="H24" s="22" t="s">
        <v>62</v>
      </c>
      <c r="I24" s="22" t="s">
        <v>63</v>
      </c>
      <c r="J24" s="22" t="s">
        <v>16</v>
      </c>
      <c r="K24" s="44" t="s">
        <v>64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8" t="s">
        <v>65</v>
      </c>
      <c r="C25" s="1"/>
      <c r="D25" s="1"/>
      <c r="E25" s="1"/>
      <c r="F25" s="1"/>
      <c r="G25" s="1"/>
      <c r="H25" s="49"/>
      <c r="I25" s="1"/>
      <c r="J25" s="49"/>
      <c r="K25" s="1"/>
      <c r="L25" s="1"/>
      <c r="M25" s="12"/>
      <c r="N25" s="2"/>
      <c r="O25" s="2"/>
      <c r="P25" s="2"/>
      <c r="Q25" s="2"/>
    </row>
    <row r="26">
      <c r="A26" s="9"/>
      <c r="B26" s="50">
        <v>1</v>
      </c>
      <c r="C26" s="51" t="s">
        <v>77</v>
      </c>
      <c r="D26" s="51" t="s">
        <v>3</v>
      </c>
      <c r="E26" s="51" t="s">
        <v>78</v>
      </c>
      <c r="F26" s="51" t="s">
        <v>3</v>
      </c>
      <c r="G26" s="52" t="s">
        <v>68</v>
      </c>
      <c r="H26" s="53">
        <v>1</v>
      </c>
      <c r="I26" s="25">
        <f>ROUND(0,2)</f>
        <v>0</v>
      </c>
      <c r="J26" s="54">
        <f>ROUND(I26*H26,2)</f>
        <v>0</v>
      </c>
      <c r="K26" s="55">
        <v>0.20999999999999999</v>
      </c>
      <c r="L26" s="56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>
      <c r="A27" s="9"/>
      <c r="B27" s="57" t="s">
        <v>69</v>
      </c>
      <c r="C27" s="1"/>
      <c r="D27" s="1"/>
      <c r="E27" s="58" t="s">
        <v>1171</v>
      </c>
      <c r="F27" s="1"/>
      <c r="G27" s="1"/>
      <c r="H27" s="49"/>
      <c r="I27" s="1"/>
      <c r="J27" s="49"/>
      <c r="K27" s="1"/>
      <c r="L27" s="1"/>
      <c r="M27" s="12"/>
      <c r="N27" s="2"/>
      <c r="O27" s="2"/>
      <c r="P27" s="2"/>
      <c r="Q27" s="2"/>
    </row>
    <row r="28">
      <c r="A28" s="9"/>
      <c r="B28" s="57" t="s">
        <v>71</v>
      </c>
      <c r="C28" s="1"/>
      <c r="D28" s="1"/>
      <c r="E28" s="58" t="s">
        <v>3</v>
      </c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>
      <c r="A29" s="9"/>
      <c r="B29" s="57" t="s">
        <v>73</v>
      </c>
      <c r="C29" s="1"/>
      <c r="D29" s="1"/>
      <c r="E29" s="58" t="s">
        <v>74</v>
      </c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 thickBot="1">
      <c r="A30" s="9"/>
      <c r="B30" s="59" t="s">
        <v>75</v>
      </c>
      <c r="C30" s="31"/>
      <c r="D30" s="31"/>
      <c r="E30" s="60" t="s">
        <v>76</v>
      </c>
      <c r="F30" s="31"/>
      <c r="G30" s="31"/>
      <c r="H30" s="61"/>
      <c r="I30" s="31"/>
      <c r="J30" s="61"/>
      <c r="K30" s="31"/>
      <c r="L30" s="3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66">
        <v>0</v>
      </c>
      <c r="D31" s="1"/>
      <c r="E31" s="66" t="s">
        <v>56</v>
      </c>
      <c r="F31" s="1"/>
      <c r="G31" s="67" t="s">
        <v>117</v>
      </c>
      <c r="H31" s="68">
        <f>0+J26</f>
        <v>0</v>
      </c>
      <c r="I31" s="67" t="s">
        <v>118</v>
      </c>
      <c r="J31" s="69">
        <f>(L31-H31)</f>
        <v>0</v>
      </c>
      <c r="K31" s="67" t="s">
        <v>119</v>
      </c>
      <c r="L31" s="70">
        <f>0+L26</f>
        <v>0</v>
      </c>
      <c r="M31" s="12"/>
      <c r="N31" s="2"/>
      <c r="O31" s="2"/>
      <c r="P31" s="2"/>
      <c r="Q31" s="42">
        <f>0+Q26</f>
        <v>0</v>
      </c>
      <c r="R31" s="27">
        <f>0+R26</f>
        <v>0</v>
      </c>
      <c r="S31" s="71">
        <f>Q31*(1+J31)+R31</f>
        <v>0</v>
      </c>
    </row>
    <row r="32" thickTop="1" thickBot="1" ht="25" customHeight="1">
      <c r="A32" s="9"/>
      <c r="B32" s="72"/>
      <c r="C32" s="72"/>
      <c r="D32" s="72"/>
      <c r="E32" s="72"/>
      <c r="F32" s="72"/>
      <c r="G32" s="73" t="s">
        <v>120</v>
      </c>
      <c r="H32" s="74">
        <f>0+J26</f>
        <v>0</v>
      </c>
      <c r="I32" s="73" t="s">
        <v>121</v>
      </c>
      <c r="J32" s="75">
        <f>0+J31</f>
        <v>0</v>
      </c>
      <c r="K32" s="73" t="s">
        <v>122</v>
      </c>
      <c r="L32" s="76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7"/>
      <c r="I33" s="4"/>
      <c r="J33" s="77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část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H87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51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L87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AVERAGE(J86)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H87</f>
        <v>0</v>
      </c>
      <c r="L20" s="47">
        <f>L87</f>
        <v>0</v>
      </c>
      <c r="M20" s="12"/>
      <c r="N20" s="2"/>
      <c r="O20" s="2"/>
      <c r="P20" s="2"/>
      <c r="Q20" s="2"/>
      <c r="S20" s="27">
        <f>S86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57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58</v>
      </c>
      <c r="C24" s="43" t="s">
        <v>54</v>
      </c>
      <c r="D24" s="43" t="s">
        <v>59</v>
      </c>
      <c r="E24" s="43" t="s">
        <v>55</v>
      </c>
      <c r="F24" s="43" t="s">
        <v>60</v>
      </c>
      <c r="G24" s="44" t="s">
        <v>61</v>
      </c>
      <c r="H24" s="22" t="s">
        <v>62</v>
      </c>
      <c r="I24" s="22" t="s">
        <v>63</v>
      </c>
      <c r="J24" s="22" t="s">
        <v>16</v>
      </c>
      <c r="K24" s="44" t="s">
        <v>64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8" t="s">
        <v>65</v>
      </c>
      <c r="C25" s="1"/>
      <c r="D25" s="1"/>
      <c r="E25" s="1"/>
      <c r="F25" s="1"/>
      <c r="G25" s="1"/>
      <c r="H25" s="49"/>
      <c r="I25" s="1"/>
      <c r="J25" s="49"/>
      <c r="K25" s="1"/>
      <c r="L25" s="1"/>
      <c r="M25" s="12"/>
      <c r="N25" s="2"/>
      <c r="O25" s="2"/>
      <c r="P25" s="2"/>
      <c r="Q25" s="2"/>
    </row>
    <row r="26">
      <c r="A26" s="9"/>
      <c r="B26" s="50">
        <v>1</v>
      </c>
      <c r="C26" s="51" t="s">
        <v>66</v>
      </c>
      <c r="D26" s="51" t="s">
        <v>3</v>
      </c>
      <c r="E26" s="51" t="s">
        <v>67</v>
      </c>
      <c r="F26" s="51" t="s">
        <v>3</v>
      </c>
      <c r="G26" s="52" t="s">
        <v>68</v>
      </c>
      <c r="H26" s="53">
        <v>1</v>
      </c>
      <c r="I26" s="25">
        <f>ROUND(0,2)</f>
        <v>0</v>
      </c>
      <c r="J26" s="54">
        <f>ROUND(I26*H26,2)</f>
        <v>0</v>
      </c>
      <c r="K26" s="55">
        <v>0.20999999999999999</v>
      </c>
      <c r="L26" s="56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>
      <c r="A27" s="9"/>
      <c r="B27" s="57" t="s">
        <v>69</v>
      </c>
      <c r="C27" s="1"/>
      <c r="D27" s="1"/>
      <c r="E27" s="58" t="s">
        <v>70</v>
      </c>
      <c r="F27" s="1"/>
      <c r="G27" s="1"/>
      <c r="H27" s="49"/>
      <c r="I27" s="1"/>
      <c r="J27" s="49"/>
      <c r="K27" s="1"/>
      <c r="L27" s="1"/>
      <c r="M27" s="12"/>
      <c r="N27" s="2"/>
      <c r="O27" s="2"/>
      <c r="P27" s="2"/>
      <c r="Q27" s="2"/>
    </row>
    <row r="28">
      <c r="A28" s="9"/>
      <c r="B28" s="57" t="s">
        <v>71</v>
      </c>
      <c r="C28" s="1"/>
      <c r="D28" s="1"/>
      <c r="E28" s="58" t="s">
        <v>72</v>
      </c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>
      <c r="A29" s="9"/>
      <c r="B29" s="57" t="s">
        <v>73</v>
      </c>
      <c r="C29" s="1"/>
      <c r="D29" s="1"/>
      <c r="E29" s="58" t="s">
        <v>74</v>
      </c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 thickBot="1">
      <c r="A30" s="9"/>
      <c r="B30" s="59" t="s">
        <v>75</v>
      </c>
      <c r="C30" s="31"/>
      <c r="D30" s="31"/>
      <c r="E30" s="60" t="s">
        <v>76</v>
      </c>
      <c r="F30" s="31"/>
      <c r="G30" s="31"/>
      <c r="H30" s="61"/>
      <c r="I30" s="31"/>
      <c r="J30" s="61"/>
      <c r="K30" s="31"/>
      <c r="L30" s="31"/>
      <c r="M30" s="12"/>
      <c r="N30" s="2"/>
      <c r="O30" s="2"/>
      <c r="P30" s="2"/>
      <c r="Q30" s="2"/>
    </row>
    <row r="31" thickTop="1">
      <c r="A31" s="9"/>
      <c r="B31" s="50">
        <v>2</v>
      </c>
      <c r="C31" s="51" t="s">
        <v>77</v>
      </c>
      <c r="D31" s="51" t="s">
        <v>3</v>
      </c>
      <c r="E31" s="51" t="s">
        <v>78</v>
      </c>
      <c r="F31" s="51" t="s">
        <v>3</v>
      </c>
      <c r="G31" s="52" t="s">
        <v>68</v>
      </c>
      <c r="H31" s="62">
        <v>1</v>
      </c>
      <c r="I31" s="33">
        <f>ROUND(0,2)</f>
        <v>0</v>
      </c>
      <c r="J31" s="63">
        <f>ROUND(I31*H31,2)</f>
        <v>0</v>
      </c>
      <c r="K31" s="64">
        <v>0.20999999999999999</v>
      </c>
      <c r="L31" s="65">
        <f>IF(ISNUMBER(K31),ROUND(J31*(K31+1),2),0)</f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69</v>
      </c>
      <c r="C32" s="1"/>
      <c r="D32" s="1"/>
      <c r="E32" s="58" t="s">
        <v>79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71</v>
      </c>
      <c r="C33" s="1"/>
      <c r="D33" s="1"/>
      <c r="E33" s="58" t="s">
        <v>72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73</v>
      </c>
      <c r="C34" s="1"/>
      <c r="D34" s="1"/>
      <c r="E34" s="58" t="s">
        <v>74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75</v>
      </c>
      <c r="C35" s="31"/>
      <c r="D35" s="31"/>
      <c r="E35" s="60" t="s">
        <v>76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3</v>
      </c>
      <c r="C36" s="51" t="s">
        <v>80</v>
      </c>
      <c r="D36" s="51" t="s">
        <v>3</v>
      </c>
      <c r="E36" s="51" t="s">
        <v>81</v>
      </c>
      <c r="F36" s="51" t="s">
        <v>3</v>
      </c>
      <c r="G36" s="52" t="s">
        <v>68</v>
      </c>
      <c r="H36" s="62">
        <v>1</v>
      </c>
      <c r="I36" s="33">
        <f>ROUND(0,2)</f>
        <v>0</v>
      </c>
      <c r="J36" s="63">
        <f>ROUND(I36*H36,2)</f>
        <v>0</v>
      </c>
      <c r="K36" s="64">
        <v>0.20999999999999999</v>
      </c>
      <c r="L36" s="65">
        <f>IF(ISNUMBER(K36),ROUND(J36*(K36+1),2),0)</f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69</v>
      </c>
      <c r="C37" s="1"/>
      <c r="D37" s="1"/>
      <c r="E37" s="58" t="s">
        <v>82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71</v>
      </c>
      <c r="C38" s="1"/>
      <c r="D38" s="1"/>
      <c r="E38" s="58" t="s">
        <v>83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73</v>
      </c>
      <c r="C39" s="1"/>
      <c r="D39" s="1"/>
      <c r="E39" s="58" t="s">
        <v>74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75</v>
      </c>
      <c r="C40" s="31"/>
      <c r="D40" s="31"/>
      <c r="E40" s="60" t="s">
        <v>76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>
      <c r="A41" s="9"/>
      <c r="B41" s="50">
        <v>4</v>
      </c>
      <c r="C41" s="51" t="s">
        <v>84</v>
      </c>
      <c r="D41" s="51" t="s">
        <v>3</v>
      </c>
      <c r="E41" s="51" t="s">
        <v>85</v>
      </c>
      <c r="F41" s="51" t="s">
        <v>3</v>
      </c>
      <c r="G41" s="52" t="s">
        <v>68</v>
      </c>
      <c r="H41" s="62">
        <v>1</v>
      </c>
      <c r="I41" s="33">
        <f>ROUND(0,2)</f>
        <v>0</v>
      </c>
      <c r="J41" s="63">
        <f>ROUND(I41*H41,2)</f>
        <v>0</v>
      </c>
      <c r="K41" s="64">
        <v>0.20999999999999999</v>
      </c>
      <c r="L41" s="65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69</v>
      </c>
      <c r="C42" s="1"/>
      <c r="D42" s="1"/>
      <c r="E42" s="58" t="s">
        <v>86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71</v>
      </c>
      <c r="C43" s="1"/>
      <c r="D43" s="1"/>
      <c r="E43" s="58" t="s">
        <v>72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73</v>
      </c>
      <c r="C44" s="1"/>
      <c r="D44" s="1"/>
      <c r="E44" s="58" t="s">
        <v>87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75</v>
      </c>
      <c r="C45" s="31"/>
      <c r="D45" s="31"/>
      <c r="E45" s="60" t="s">
        <v>76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5</v>
      </c>
      <c r="C46" s="51" t="s">
        <v>88</v>
      </c>
      <c r="D46" s="51" t="s">
        <v>3</v>
      </c>
      <c r="E46" s="51" t="s">
        <v>89</v>
      </c>
      <c r="F46" s="51" t="s">
        <v>3</v>
      </c>
      <c r="G46" s="52" t="s">
        <v>68</v>
      </c>
      <c r="H46" s="62">
        <v>1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69</v>
      </c>
      <c r="C47" s="1"/>
      <c r="D47" s="1"/>
      <c r="E47" s="58" t="s">
        <v>90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71</v>
      </c>
      <c r="C48" s="1"/>
      <c r="D48" s="1"/>
      <c r="E48" s="58" t="s">
        <v>72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73</v>
      </c>
      <c r="C49" s="1"/>
      <c r="D49" s="1"/>
      <c r="E49" s="58" t="s">
        <v>91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75</v>
      </c>
      <c r="C50" s="31"/>
      <c r="D50" s="31"/>
      <c r="E50" s="60" t="s">
        <v>76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>
      <c r="A51" s="9"/>
      <c r="B51" s="50">
        <v>6</v>
      </c>
      <c r="C51" s="51" t="s">
        <v>92</v>
      </c>
      <c r="D51" s="51" t="s">
        <v>3</v>
      </c>
      <c r="E51" s="51" t="s">
        <v>93</v>
      </c>
      <c r="F51" s="51" t="s">
        <v>3</v>
      </c>
      <c r="G51" s="52" t="s">
        <v>94</v>
      </c>
      <c r="H51" s="62">
        <v>15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69</v>
      </c>
      <c r="C52" s="1"/>
      <c r="D52" s="1"/>
      <c r="E52" s="58" t="s">
        <v>95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71</v>
      </c>
      <c r="C53" s="1"/>
      <c r="D53" s="1"/>
      <c r="E53" s="58" t="s">
        <v>96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73</v>
      </c>
      <c r="C54" s="1"/>
      <c r="D54" s="1"/>
      <c r="E54" s="58" t="s">
        <v>91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75</v>
      </c>
      <c r="C55" s="31"/>
      <c r="D55" s="31"/>
      <c r="E55" s="60" t="s">
        <v>76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>
      <c r="A56" s="9"/>
      <c r="B56" s="50">
        <v>7</v>
      </c>
      <c r="C56" s="51" t="s">
        <v>97</v>
      </c>
      <c r="D56" s="51" t="s">
        <v>3</v>
      </c>
      <c r="E56" s="51" t="s">
        <v>98</v>
      </c>
      <c r="F56" s="51" t="s">
        <v>3</v>
      </c>
      <c r="G56" s="52" t="s">
        <v>68</v>
      </c>
      <c r="H56" s="62">
        <v>1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7" t="s">
        <v>69</v>
      </c>
      <c r="C57" s="1"/>
      <c r="D57" s="1"/>
      <c r="E57" s="58" t="s">
        <v>99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71</v>
      </c>
      <c r="C58" s="1"/>
      <c r="D58" s="1"/>
      <c r="E58" s="58" t="s">
        <v>72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73</v>
      </c>
      <c r="C59" s="1"/>
      <c r="D59" s="1"/>
      <c r="E59" s="58" t="s">
        <v>91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>
      <c r="A60" s="9"/>
      <c r="B60" s="59" t="s">
        <v>75</v>
      </c>
      <c r="C60" s="31"/>
      <c r="D60" s="31"/>
      <c r="E60" s="60" t="s">
        <v>76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>
      <c r="A61" s="9"/>
      <c r="B61" s="50">
        <v>8</v>
      </c>
      <c r="C61" s="51" t="s">
        <v>100</v>
      </c>
      <c r="D61" s="51" t="s">
        <v>3</v>
      </c>
      <c r="E61" s="51" t="s">
        <v>101</v>
      </c>
      <c r="F61" s="51" t="s">
        <v>3</v>
      </c>
      <c r="G61" s="52" t="s">
        <v>68</v>
      </c>
      <c r="H61" s="62">
        <v>1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7" t="s">
        <v>69</v>
      </c>
      <c r="C62" s="1"/>
      <c r="D62" s="1"/>
      <c r="E62" s="58" t="s">
        <v>102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71</v>
      </c>
      <c r="C63" s="1"/>
      <c r="D63" s="1"/>
      <c r="E63" s="58" t="s">
        <v>83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73</v>
      </c>
      <c r="C64" s="1"/>
      <c r="D64" s="1"/>
      <c r="E64" s="58" t="s">
        <v>91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>
      <c r="A65" s="9"/>
      <c r="B65" s="59" t="s">
        <v>75</v>
      </c>
      <c r="C65" s="31"/>
      <c r="D65" s="31"/>
      <c r="E65" s="60" t="s">
        <v>76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>
      <c r="A66" s="9"/>
      <c r="B66" s="50">
        <v>9</v>
      </c>
      <c r="C66" s="51" t="s">
        <v>103</v>
      </c>
      <c r="D66" s="51" t="s">
        <v>3</v>
      </c>
      <c r="E66" s="51" t="s">
        <v>104</v>
      </c>
      <c r="F66" s="51" t="s">
        <v>3</v>
      </c>
      <c r="G66" s="52" t="s">
        <v>68</v>
      </c>
      <c r="H66" s="62">
        <v>1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7" t="s">
        <v>69</v>
      </c>
      <c r="C67" s="1"/>
      <c r="D67" s="1"/>
      <c r="E67" s="58" t="s">
        <v>105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71</v>
      </c>
      <c r="C68" s="1"/>
      <c r="D68" s="1"/>
      <c r="E68" s="58" t="s">
        <v>72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73</v>
      </c>
      <c r="C69" s="1"/>
      <c r="D69" s="1"/>
      <c r="E69" s="58" t="s">
        <v>106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>
      <c r="A70" s="9"/>
      <c r="B70" s="59" t="s">
        <v>75</v>
      </c>
      <c r="C70" s="31"/>
      <c r="D70" s="31"/>
      <c r="E70" s="60" t="s">
        <v>76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>
      <c r="A71" s="9"/>
      <c r="B71" s="50">
        <v>10</v>
      </c>
      <c r="C71" s="51" t="s">
        <v>107</v>
      </c>
      <c r="D71" s="51" t="s">
        <v>3</v>
      </c>
      <c r="E71" s="51" t="s">
        <v>108</v>
      </c>
      <c r="F71" s="51" t="s">
        <v>3</v>
      </c>
      <c r="G71" s="52" t="s">
        <v>68</v>
      </c>
      <c r="H71" s="62">
        <v>1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69</v>
      </c>
      <c r="C72" s="1"/>
      <c r="D72" s="1"/>
      <c r="E72" s="58" t="s">
        <v>109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71</v>
      </c>
      <c r="C73" s="1"/>
      <c r="D73" s="1"/>
      <c r="E73" s="58" t="s">
        <v>72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73</v>
      </c>
      <c r="C74" s="1"/>
      <c r="D74" s="1"/>
      <c r="E74" s="58" t="s">
        <v>110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75</v>
      </c>
      <c r="C75" s="31"/>
      <c r="D75" s="31"/>
      <c r="E75" s="60" t="s">
        <v>76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11</v>
      </c>
      <c r="C76" s="51" t="s">
        <v>111</v>
      </c>
      <c r="D76" s="51">
        <v>1</v>
      </c>
      <c r="E76" s="51" t="s">
        <v>112</v>
      </c>
      <c r="F76" s="51" t="s">
        <v>3</v>
      </c>
      <c r="G76" s="52" t="s">
        <v>94</v>
      </c>
      <c r="H76" s="62">
        <v>2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69</v>
      </c>
      <c r="C77" s="1"/>
      <c r="D77" s="1"/>
      <c r="E77" s="58" t="s">
        <v>113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71</v>
      </c>
      <c r="C78" s="1"/>
      <c r="D78" s="1"/>
      <c r="E78" s="58" t="s">
        <v>114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73</v>
      </c>
      <c r="C79" s="1"/>
      <c r="D79" s="1"/>
      <c r="E79" s="58" t="s">
        <v>115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75</v>
      </c>
      <c r="C80" s="31"/>
      <c r="D80" s="31"/>
      <c r="E80" s="60" t="s">
        <v>76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12</v>
      </c>
      <c r="C81" s="51" t="s">
        <v>111</v>
      </c>
      <c r="D81" s="51">
        <v>2</v>
      </c>
      <c r="E81" s="51" t="s">
        <v>112</v>
      </c>
      <c r="F81" s="51" t="s">
        <v>3</v>
      </c>
      <c r="G81" s="52" t="s">
        <v>94</v>
      </c>
      <c r="H81" s="62">
        <v>1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69</v>
      </c>
      <c r="C82" s="1"/>
      <c r="D82" s="1"/>
      <c r="E82" s="58" t="s">
        <v>116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71</v>
      </c>
      <c r="C83" s="1"/>
      <c r="D83" s="1"/>
      <c r="E83" s="58" t="s">
        <v>72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73</v>
      </c>
      <c r="C84" s="1"/>
      <c r="D84" s="1"/>
      <c r="E84" s="58" t="s">
        <v>115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75</v>
      </c>
      <c r="C85" s="31"/>
      <c r="D85" s="31"/>
      <c r="E85" s="60" t="s">
        <v>76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0</v>
      </c>
      <c r="D86" s="1"/>
      <c r="E86" s="66" t="s">
        <v>56</v>
      </c>
      <c r="F86" s="1"/>
      <c r="G86" s="67" t="s">
        <v>117</v>
      </c>
      <c r="H86" s="68">
        <f>J26+J31+J36+J41+J46+J51+J56+J61+J66+J71+J76+J81</f>
        <v>0</v>
      </c>
      <c r="I86" s="67" t="s">
        <v>118</v>
      </c>
      <c r="J86" s="69">
        <f>(L86-H86)</f>
        <v>0</v>
      </c>
      <c r="K86" s="67" t="s">
        <v>119</v>
      </c>
      <c r="L86" s="70">
        <f>L26+L31+L36+L41+L46+L51+L56+L61+L66+L71+L76+L81</f>
        <v>0</v>
      </c>
      <c r="M86" s="12"/>
      <c r="N86" s="2"/>
      <c r="O86" s="2"/>
      <c r="P86" s="2"/>
      <c r="Q86" s="42">
        <f>0+Q26+Q31+Q36+Q41+Q46+Q51+Q56+Q61+Q66+Q71+Q76+Q81</f>
        <v>0</v>
      </c>
      <c r="R86" s="27">
        <f>0+R26+R31+R36+R41+R46+R51+R56+R61+R66+R71+R76+R81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120</v>
      </c>
      <c r="H87" s="74">
        <f>J26+J31+J36+J41+J46+J51+J56+J61+J66+J71+J76+J81</f>
        <v>0</v>
      </c>
      <c r="I87" s="73" t="s">
        <v>121</v>
      </c>
      <c r="J87" s="75">
        <f>0+J86</f>
        <v>0</v>
      </c>
      <c r="K87" s="73" t="s">
        <v>122</v>
      </c>
      <c r="L87" s="76">
        <f>L26+L31+L36+L41+L46+L51+L56+L61+L66+L71+L76+L81</f>
        <v>0</v>
      </c>
      <c r="M87" s="12"/>
      <c r="N87" s="2"/>
      <c r="O87" s="2"/>
      <c r="P87" s="2"/>
      <c r="Q87" s="2"/>
    </row>
    <row r="88">
      <c r="A88" s="13"/>
      <c r="B88" s="4"/>
      <c r="C88" s="4"/>
      <c r="D88" s="4"/>
      <c r="E88" s="4"/>
      <c r="F88" s="4"/>
      <c r="G88" s="4"/>
      <c r="H88" s="77"/>
      <c r="I88" s="4"/>
      <c r="J88" s="77"/>
      <c r="K88" s="4"/>
      <c r="L88" s="4"/>
      <c r="M88" s="14"/>
      <c r="N88" s="2"/>
      <c r="O88" s="2"/>
      <c r="P88" s="2"/>
      <c r="Q88" s="2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2"/>
      <c r="P89" s="2"/>
      <c r="Q89" s="2"/>
    </row>
  </sheetData>
  <mergeCells count="63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H48+H126+H134+H157+H195+H203+H281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123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L48+L126+L134+L157+L195+L203+L281</f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AVERAGE(J47,J125,J133,J156,J194,J202,J280)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H48</f>
        <v>0</v>
      </c>
      <c r="L20" s="47">
        <f>L48</f>
        <v>0</v>
      </c>
      <c r="M20" s="12"/>
      <c r="N20" s="2"/>
      <c r="O20" s="2"/>
      <c r="P20" s="2"/>
      <c r="Q20" s="2"/>
      <c r="S20" s="27">
        <f>S47</f>
        <v>0</v>
      </c>
    </row>
    <row r="21">
      <c r="A21" s="9"/>
      <c r="B21" s="45">
        <v>1</v>
      </c>
      <c r="C21" s="1"/>
      <c r="D21" s="1"/>
      <c r="E21" s="46" t="s">
        <v>124</v>
      </c>
      <c r="F21" s="1"/>
      <c r="G21" s="1"/>
      <c r="H21" s="1"/>
      <c r="I21" s="1"/>
      <c r="J21" s="1"/>
      <c r="K21" s="47">
        <f>H126</f>
        <v>0</v>
      </c>
      <c r="L21" s="47">
        <f>L126</f>
        <v>0</v>
      </c>
      <c r="M21" s="12"/>
      <c r="N21" s="2"/>
      <c r="O21" s="2"/>
      <c r="P21" s="2"/>
      <c r="Q21" s="2"/>
      <c r="S21" s="27">
        <f>S125</f>
        <v>0</v>
      </c>
    </row>
    <row r="22">
      <c r="A22" s="9"/>
      <c r="B22" s="45">
        <v>2</v>
      </c>
      <c r="C22" s="1"/>
      <c r="D22" s="1"/>
      <c r="E22" s="46" t="s">
        <v>125</v>
      </c>
      <c r="F22" s="1"/>
      <c r="G22" s="1"/>
      <c r="H22" s="1"/>
      <c r="I22" s="1"/>
      <c r="J22" s="1"/>
      <c r="K22" s="47">
        <f>H134</f>
        <v>0</v>
      </c>
      <c r="L22" s="47">
        <f>L134</f>
        <v>0</v>
      </c>
      <c r="M22" s="12"/>
      <c r="N22" s="2"/>
      <c r="O22" s="2"/>
      <c r="P22" s="2"/>
      <c r="Q22" s="2"/>
      <c r="S22" s="27">
        <f>S133</f>
        <v>0</v>
      </c>
    </row>
    <row r="23">
      <c r="A23" s="9"/>
      <c r="B23" s="45">
        <v>4</v>
      </c>
      <c r="C23" s="1"/>
      <c r="D23" s="1"/>
      <c r="E23" s="46" t="s">
        <v>126</v>
      </c>
      <c r="F23" s="1"/>
      <c r="G23" s="1"/>
      <c r="H23" s="1"/>
      <c r="I23" s="1"/>
      <c r="J23" s="1"/>
      <c r="K23" s="47">
        <f>H157</f>
        <v>0</v>
      </c>
      <c r="L23" s="47">
        <f>L157</f>
        <v>0</v>
      </c>
      <c r="M23" s="12"/>
      <c r="N23" s="2"/>
      <c r="O23" s="2"/>
      <c r="P23" s="2"/>
      <c r="Q23" s="2"/>
      <c r="S23" s="27">
        <f>S156</f>
        <v>0</v>
      </c>
    </row>
    <row r="24">
      <c r="A24" s="9"/>
      <c r="B24" s="45">
        <v>5</v>
      </c>
      <c r="C24" s="1"/>
      <c r="D24" s="1"/>
      <c r="E24" s="46" t="s">
        <v>127</v>
      </c>
      <c r="F24" s="1"/>
      <c r="G24" s="1"/>
      <c r="H24" s="1"/>
      <c r="I24" s="1"/>
      <c r="J24" s="1"/>
      <c r="K24" s="47">
        <f>H195</f>
        <v>0</v>
      </c>
      <c r="L24" s="47">
        <f>L195</f>
        <v>0</v>
      </c>
      <c r="M24" s="12"/>
      <c r="N24" s="2"/>
      <c r="O24" s="2"/>
      <c r="P24" s="2"/>
      <c r="Q24" s="2"/>
      <c r="S24" s="27">
        <f>S194</f>
        <v>0</v>
      </c>
    </row>
    <row r="25">
      <c r="A25" s="9"/>
      <c r="B25" s="45">
        <v>8</v>
      </c>
      <c r="C25" s="1"/>
      <c r="D25" s="1"/>
      <c r="E25" s="46" t="s">
        <v>128</v>
      </c>
      <c r="F25" s="1"/>
      <c r="G25" s="1"/>
      <c r="H25" s="1"/>
      <c r="I25" s="1"/>
      <c r="J25" s="1"/>
      <c r="K25" s="47">
        <f>H203</f>
        <v>0</v>
      </c>
      <c r="L25" s="47">
        <f>L203</f>
        <v>0</v>
      </c>
      <c r="M25" s="78"/>
      <c r="N25" s="2"/>
      <c r="O25" s="2"/>
      <c r="P25" s="2"/>
      <c r="Q25" s="2"/>
      <c r="S25" s="27">
        <f>S202</f>
        <v>0</v>
      </c>
    </row>
    <row r="26">
      <c r="A26" s="9"/>
      <c r="B26" s="45">
        <v>9</v>
      </c>
      <c r="C26" s="1"/>
      <c r="D26" s="1"/>
      <c r="E26" s="46" t="s">
        <v>129</v>
      </c>
      <c r="F26" s="1"/>
      <c r="G26" s="1"/>
      <c r="H26" s="1"/>
      <c r="I26" s="1"/>
      <c r="J26" s="1"/>
      <c r="K26" s="47">
        <f>H281</f>
        <v>0</v>
      </c>
      <c r="L26" s="47">
        <f>L281</f>
        <v>0</v>
      </c>
      <c r="M26" s="78"/>
      <c r="N26" s="2"/>
      <c r="O26" s="2"/>
      <c r="P26" s="2"/>
      <c r="Q26" s="2"/>
      <c r="S26" s="27">
        <f>S280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9"/>
      <c r="N27" s="2"/>
      <c r="O27" s="2"/>
      <c r="P27" s="2"/>
      <c r="Q27" s="2"/>
    </row>
    <row r="28" ht="14" customHeight="1">
      <c r="A28" s="4"/>
      <c r="B28" s="37" t="s">
        <v>57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0"/>
      <c r="N29" s="2"/>
      <c r="O29" s="2"/>
      <c r="P29" s="2"/>
      <c r="Q29" s="2"/>
    </row>
    <row r="30" ht="18" customHeight="1">
      <c r="A30" s="9"/>
      <c r="B30" s="43" t="s">
        <v>58</v>
      </c>
      <c r="C30" s="43" t="s">
        <v>54</v>
      </c>
      <c r="D30" s="43" t="s">
        <v>59</v>
      </c>
      <c r="E30" s="43" t="s">
        <v>55</v>
      </c>
      <c r="F30" s="43" t="s">
        <v>60</v>
      </c>
      <c r="G30" s="44" t="s">
        <v>61</v>
      </c>
      <c r="H30" s="22" t="s">
        <v>62</v>
      </c>
      <c r="I30" s="22" t="s">
        <v>63</v>
      </c>
      <c r="J30" s="22" t="s">
        <v>16</v>
      </c>
      <c r="K30" s="44" t="s">
        <v>64</v>
      </c>
      <c r="L30" s="22" t="s">
        <v>17</v>
      </c>
      <c r="M30" s="78"/>
      <c r="N30" s="2"/>
      <c r="O30" s="2"/>
      <c r="P30" s="2"/>
      <c r="Q30" s="2"/>
    </row>
    <row r="31" ht="40" customHeight="1">
      <c r="A31" s="9"/>
      <c r="B31" s="48" t="s">
        <v>65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0">
        <v>1</v>
      </c>
      <c r="C32" s="51" t="s">
        <v>130</v>
      </c>
      <c r="D32" s="51" t="s">
        <v>3</v>
      </c>
      <c r="E32" s="51" t="s">
        <v>131</v>
      </c>
      <c r="F32" s="51" t="s">
        <v>3</v>
      </c>
      <c r="G32" s="52" t="s">
        <v>132</v>
      </c>
      <c r="H32" s="53">
        <v>8201.0159999999996</v>
      </c>
      <c r="I32" s="25">
        <f>ROUND(0,2)</f>
        <v>0</v>
      </c>
      <c r="J32" s="54">
        <f>ROUND(I32*H32,2)</f>
        <v>0</v>
      </c>
      <c r="K32" s="55">
        <v>0.20999999999999999</v>
      </c>
      <c r="L32" s="56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7" t="s">
        <v>69</v>
      </c>
      <c r="C33" s="1"/>
      <c r="D33" s="1"/>
      <c r="E33" s="58" t="s">
        <v>133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71</v>
      </c>
      <c r="C34" s="1"/>
      <c r="D34" s="1"/>
      <c r="E34" s="58" t="s">
        <v>134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73</v>
      </c>
      <c r="C35" s="1"/>
      <c r="D35" s="1"/>
      <c r="E35" s="58" t="s">
        <v>135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>
      <c r="A36" s="9"/>
      <c r="B36" s="59" t="s">
        <v>75</v>
      </c>
      <c r="C36" s="31"/>
      <c r="D36" s="31"/>
      <c r="E36" s="60" t="s">
        <v>76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>
      <c r="A37" s="9"/>
      <c r="B37" s="50">
        <v>2</v>
      </c>
      <c r="C37" s="51" t="s">
        <v>136</v>
      </c>
      <c r="D37" s="51" t="s">
        <v>3</v>
      </c>
      <c r="E37" s="51" t="s">
        <v>137</v>
      </c>
      <c r="F37" s="51" t="s">
        <v>3</v>
      </c>
      <c r="G37" s="52" t="s">
        <v>132</v>
      </c>
      <c r="H37" s="62">
        <v>56.899999999999999</v>
      </c>
      <c r="I37" s="33">
        <f>ROUND(0,2)</f>
        <v>0</v>
      </c>
      <c r="J37" s="63">
        <f>ROUND(I37*H37,2)</f>
        <v>0</v>
      </c>
      <c r="K37" s="64">
        <v>0.20999999999999999</v>
      </c>
      <c r="L37" s="65">
        <f>IF(ISNUMBER(K37),ROUND(J37*(K37+1),2),0)</f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>
      <c r="A38" s="9"/>
      <c r="B38" s="57" t="s">
        <v>69</v>
      </c>
      <c r="C38" s="1"/>
      <c r="D38" s="1"/>
      <c r="E38" s="58" t="s">
        <v>138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71</v>
      </c>
      <c r="C39" s="1"/>
      <c r="D39" s="1"/>
      <c r="E39" s="58" t="s">
        <v>139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73</v>
      </c>
      <c r="C40" s="1"/>
      <c r="D40" s="1"/>
      <c r="E40" s="58" t="s">
        <v>140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thickBot="1">
      <c r="A41" s="9"/>
      <c r="B41" s="59" t="s">
        <v>75</v>
      </c>
      <c r="C41" s="31"/>
      <c r="D41" s="31"/>
      <c r="E41" s="60" t="s">
        <v>76</v>
      </c>
      <c r="F41" s="31"/>
      <c r="G41" s="31"/>
      <c r="H41" s="61"/>
      <c r="I41" s="31"/>
      <c r="J41" s="61"/>
      <c r="K41" s="31"/>
      <c r="L41" s="31"/>
      <c r="M41" s="12"/>
      <c r="N41" s="2"/>
      <c r="O41" s="2"/>
      <c r="P41" s="2"/>
      <c r="Q41" s="2"/>
    </row>
    <row r="42" thickTop="1">
      <c r="A42" s="9"/>
      <c r="B42" s="50">
        <v>3</v>
      </c>
      <c r="C42" s="51" t="s">
        <v>77</v>
      </c>
      <c r="D42" s="51" t="s">
        <v>3</v>
      </c>
      <c r="E42" s="51" t="s">
        <v>78</v>
      </c>
      <c r="F42" s="51" t="s">
        <v>3</v>
      </c>
      <c r="G42" s="52" t="s">
        <v>68</v>
      </c>
      <c r="H42" s="62">
        <v>1</v>
      </c>
      <c r="I42" s="33">
        <f>ROUND(0,2)</f>
        <v>0</v>
      </c>
      <c r="J42" s="63">
        <f>ROUND(I42*H42,2)</f>
        <v>0</v>
      </c>
      <c r="K42" s="64">
        <v>0.20999999999999999</v>
      </c>
      <c r="L42" s="65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>
      <c r="A43" s="9"/>
      <c r="B43" s="57" t="s">
        <v>69</v>
      </c>
      <c r="C43" s="1"/>
      <c r="D43" s="1"/>
      <c r="E43" s="58" t="s">
        <v>141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71</v>
      </c>
      <c r="C44" s="1"/>
      <c r="D44" s="1"/>
      <c r="E44" s="58" t="s">
        <v>3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73</v>
      </c>
      <c r="C45" s="1"/>
      <c r="D45" s="1"/>
      <c r="E45" s="58" t="s">
        <v>74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>
      <c r="A46" s="9"/>
      <c r="B46" s="59" t="s">
        <v>75</v>
      </c>
      <c r="C46" s="31"/>
      <c r="D46" s="31"/>
      <c r="E46" s="60" t="s">
        <v>76</v>
      </c>
      <c r="F46" s="31"/>
      <c r="G46" s="31"/>
      <c r="H46" s="61"/>
      <c r="I46" s="31"/>
      <c r="J46" s="61"/>
      <c r="K46" s="31"/>
      <c r="L46" s="31"/>
      <c r="M46" s="12"/>
      <c r="N46" s="2"/>
      <c r="O46" s="2"/>
      <c r="P46" s="2"/>
      <c r="Q46" s="2"/>
    </row>
    <row r="47" thickTop="1" thickBot="1" ht="25" customHeight="1">
      <c r="A47" s="9"/>
      <c r="B47" s="1"/>
      <c r="C47" s="66">
        <v>0</v>
      </c>
      <c r="D47" s="1"/>
      <c r="E47" s="66" t="s">
        <v>56</v>
      </c>
      <c r="F47" s="1"/>
      <c r="G47" s="67" t="s">
        <v>117</v>
      </c>
      <c r="H47" s="68">
        <f>J32+J37+J42</f>
        <v>0</v>
      </c>
      <c r="I47" s="67" t="s">
        <v>118</v>
      </c>
      <c r="J47" s="69">
        <f>(L47-H47)</f>
        <v>0</v>
      </c>
      <c r="K47" s="67" t="s">
        <v>119</v>
      </c>
      <c r="L47" s="70">
        <f>L32+L37+L42</f>
        <v>0</v>
      </c>
      <c r="M47" s="12"/>
      <c r="N47" s="2"/>
      <c r="O47" s="2"/>
      <c r="P47" s="2"/>
      <c r="Q47" s="42">
        <f>0+Q32+Q37+Q42</f>
        <v>0</v>
      </c>
      <c r="R47" s="27">
        <f>0+R32+R37+R42</f>
        <v>0</v>
      </c>
      <c r="S47" s="71">
        <f>Q47*(1+J47)+R47</f>
        <v>0</v>
      </c>
    </row>
    <row r="48" thickTop="1" thickBot="1" ht="25" customHeight="1">
      <c r="A48" s="9"/>
      <c r="B48" s="72"/>
      <c r="C48" s="72"/>
      <c r="D48" s="72"/>
      <c r="E48" s="72"/>
      <c r="F48" s="72"/>
      <c r="G48" s="73" t="s">
        <v>120</v>
      </c>
      <c r="H48" s="74">
        <f>J32+J37+J42</f>
        <v>0</v>
      </c>
      <c r="I48" s="73" t="s">
        <v>121</v>
      </c>
      <c r="J48" s="75">
        <f>0+J47</f>
        <v>0</v>
      </c>
      <c r="K48" s="73" t="s">
        <v>122</v>
      </c>
      <c r="L48" s="76">
        <f>L32+L37+L42</f>
        <v>0</v>
      </c>
      <c r="M48" s="12"/>
      <c r="N48" s="2"/>
      <c r="O48" s="2"/>
      <c r="P48" s="2"/>
      <c r="Q48" s="2"/>
    </row>
    <row r="49" ht="40" customHeight="1">
      <c r="A49" s="9"/>
      <c r="B49" s="81" t="s">
        <v>142</v>
      </c>
      <c r="C49" s="1"/>
      <c r="D49" s="1"/>
      <c r="E49" s="1"/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0">
        <v>4</v>
      </c>
      <c r="C50" s="51" t="s">
        <v>143</v>
      </c>
      <c r="D50" s="51" t="s">
        <v>3</v>
      </c>
      <c r="E50" s="51" t="s">
        <v>144</v>
      </c>
      <c r="F50" s="51" t="s">
        <v>3</v>
      </c>
      <c r="G50" s="52" t="s">
        <v>145</v>
      </c>
      <c r="H50" s="53">
        <v>2465</v>
      </c>
      <c r="I50" s="25">
        <f>ROUND(0,2)</f>
        <v>0</v>
      </c>
      <c r="J50" s="54">
        <f>ROUND(I50*H50,2)</f>
        <v>0</v>
      </c>
      <c r="K50" s="55">
        <v>0.20999999999999999</v>
      </c>
      <c r="L50" s="56">
        <f>IF(ISNUMBER(K50),ROUND(J50*(K50+1),2),0)</f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>
      <c r="A51" s="9"/>
      <c r="B51" s="57" t="s">
        <v>69</v>
      </c>
      <c r="C51" s="1"/>
      <c r="D51" s="1"/>
      <c r="E51" s="58" t="s">
        <v>146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71</v>
      </c>
      <c r="C52" s="1"/>
      <c r="D52" s="1"/>
      <c r="E52" s="58" t="s">
        <v>147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73</v>
      </c>
      <c r="C53" s="1"/>
      <c r="D53" s="1"/>
      <c r="E53" s="58" t="s">
        <v>148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thickBot="1">
      <c r="A54" s="9"/>
      <c r="B54" s="59" t="s">
        <v>75</v>
      </c>
      <c r="C54" s="31"/>
      <c r="D54" s="31"/>
      <c r="E54" s="60" t="s">
        <v>76</v>
      </c>
      <c r="F54" s="31"/>
      <c r="G54" s="31"/>
      <c r="H54" s="61"/>
      <c r="I54" s="31"/>
      <c r="J54" s="61"/>
      <c r="K54" s="31"/>
      <c r="L54" s="31"/>
      <c r="M54" s="12"/>
      <c r="N54" s="2"/>
      <c r="O54" s="2"/>
      <c r="P54" s="2"/>
      <c r="Q54" s="2"/>
    </row>
    <row r="55" thickTop="1">
      <c r="A55" s="9"/>
      <c r="B55" s="50">
        <v>5</v>
      </c>
      <c r="C55" s="51" t="s">
        <v>149</v>
      </c>
      <c r="D55" s="51" t="s">
        <v>3</v>
      </c>
      <c r="E55" s="51" t="s">
        <v>150</v>
      </c>
      <c r="F55" s="51" t="s">
        <v>3</v>
      </c>
      <c r="G55" s="52" t="s">
        <v>94</v>
      </c>
      <c r="H55" s="62">
        <v>103</v>
      </c>
      <c r="I55" s="33">
        <f>ROUND(0,2)</f>
        <v>0</v>
      </c>
      <c r="J55" s="63">
        <f>ROUND(I55*H55,2)</f>
        <v>0</v>
      </c>
      <c r="K55" s="64">
        <v>0.20999999999999999</v>
      </c>
      <c r="L55" s="65">
        <f>IF(ISNUMBER(K55),ROUND(J55*(K55+1),2),0)</f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>
      <c r="A56" s="9"/>
      <c r="B56" s="57" t="s">
        <v>69</v>
      </c>
      <c r="C56" s="1"/>
      <c r="D56" s="1"/>
      <c r="E56" s="58" t="s">
        <v>151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71</v>
      </c>
      <c r="C57" s="1"/>
      <c r="D57" s="1"/>
      <c r="E57" s="58" t="s">
        <v>152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73</v>
      </c>
      <c r="C58" s="1"/>
      <c r="D58" s="1"/>
      <c r="E58" s="58" t="s">
        <v>153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>
      <c r="A59" s="9"/>
      <c r="B59" s="59" t="s">
        <v>75</v>
      </c>
      <c r="C59" s="31"/>
      <c r="D59" s="31"/>
      <c r="E59" s="60" t="s">
        <v>76</v>
      </c>
      <c r="F59" s="31"/>
      <c r="G59" s="31"/>
      <c r="H59" s="61"/>
      <c r="I59" s="31"/>
      <c r="J59" s="61"/>
      <c r="K59" s="31"/>
      <c r="L59" s="31"/>
      <c r="M59" s="12"/>
      <c r="N59" s="2"/>
      <c r="O59" s="2"/>
      <c r="P59" s="2"/>
      <c r="Q59" s="2"/>
    </row>
    <row r="60" thickTop="1">
      <c r="A60" s="9"/>
      <c r="B60" s="50">
        <v>6</v>
      </c>
      <c r="C60" s="51" t="s">
        <v>154</v>
      </c>
      <c r="D60" s="51" t="s">
        <v>3</v>
      </c>
      <c r="E60" s="51" t="s">
        <v>155</v>
      </c>
      <c r="F60" s="51" t="s">
        <v>3</v>
      </c>
      <c r="G60" s="52" t="s">
        <v>94</v>
      </c>
      <c r="H60" s="62">
        <v>27</v>
      </c>
      <c r="I60" s="33">
        <f>ROUND(0,2)</f>
        <v>0</v>
      </c>
      <c r="J60" s="63">
        <f>ROUND(I60*H60,2)</f>
        <v>0</v>
      </c>
      <c r="K60" s="64">
        <v>0.20999999999999999</v>
      </c>
      <c r="L60" s="65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7" t="s">
        <v>69</v>
      </c>
      <c r="C61" s="1"/>
      <c r="D61" s="1"/>
      <c r="E61" s="58" t="s">
        <v>151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71</v>
      </c>
      <c r="C62" s="1"/>
      <c r="D62" s="1"/>
      <c r="E62" s="58" t="s">
        <v>156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73</v>
      </c>
      <c r="C63" s="1"/>
      <c r="D63" s="1"/>
      <c r="E63" s="58" t="s">
        <v>153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>
      <c r="A64" s="9"/>
      <c r="B64" s="59" t="s">
        <v>75</v>
      </c>
      <c r="C64" s="31"/>
      <c r="D64" s="31"/>
      <c r="E64" s="60" t="s">
        <v>76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>
      <c r="A65" s="9"/>
      <c r="B65" s="50">
        <v>7</v>
      </c>
      <c r="C65" s="51" t="s">
        <v>157</v>
      </c>
      <c r="D65" s="51" t="s">
        <v>3</v>
      </c>
      <c r="E65" s="51" t="s">
        <v>158</v>
      </c>
      <c r="F65" s="51" t="s">
        <v>3</v>
      </c>
      <c r="G65" s="52" t="s">
        <v>159</v>
      </c>
      <c r="H65" s="62">
        <v>1090.5</v>
      </c>
      <c r="I65" s="33">
        <f>ROUND(0,2)</f>
        <v>0</v>
      </c>
      <c r="J65" s="63">
        <f>ROUND(I65*H65,2)</f>
        <v>0</v>
      </c>
      <c r="K65" s="64">
        <v>0.20999999999999999</v>
      </c>
      <c r="L65" s="65">
        <f>IF(ISNUMBER(K65),ROUND(J65*(K65+1),2),0)</f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7" t="s">
        <v>69</v>
      </c>
      <c r="C66" s="1"/>
      <c r="D66" s="1"/>
      <c r="E66" s="58" t="s">
        <v>160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71</v>
      </c>
      <c r="C67" s="1"/>
      <c r="D67" s="1"/>
      <c r="E67" s="58" t="s">
        <v>161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73</v>
      </c>
      <c r="C68" s="1"/>
      <c r="D68" s="1"/>
      <c r="E68" s="58" t="s">
        <v>162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>
      <c r="A69" s="9"/>
      <c r="B69" s="59" t="s">
        <v>75</v>
      </c>
      <c r="C69" s="31"/>
      <c r="D69" s="31"/>
      <c r="E69" s="60" t="s">
        <v>76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>
      <c r="A70" s="9"/>
      <c r="B70" s="50">
        <v>8</v>
      </c>
      <c r="C70" s="51" t="s">
        <v>163</v>
      </c>
      <c r="D70" s="51" t="s">
        <v>3</v>
      </c>
      <c r="E70" s="51" t="s">
        <v>164</v>
      </c>
      <c r="F70" s="51" t="s">
        <v>3</v>
      </c>
      <c r="G70" s="52" t="s">
        <v>159</v>
      </c>
      <c r="H70" s="62">
        <v>1038</v>
      </c>
      <c r="I70" s="33">
        <f>ROUND(0,2)</f>
        <v>0</v>
      </c>
      <c r="J70" s="63">
        <f>ROUND(I70*H70,2)</f>
        <v>0</v>
      </c>
      <c r="K70" s="64">
        <v>0.20999999999999999</v>
      </c>
      <c r="L70" s="65">
        <f>IF(ISNUMBER(K70),ROUND(J70*(K70+1),2),0)</f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69</v>
      </c>
      <c r="C71" s="1"/>
      <c r="D71" s="1"/>
      <c r="E71" s="58" t="s">
        <v>165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71</v>
      </c>
      <c r="C72" s="1"/>
      <c r="D72" s="1"/>
      <c r="E72" s="58" t="s">
        <v>166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73</v>
      </c>
      <c r="C73" s="1"/>
      <c r="D73" s="1"/>
      <c r="E73" s="58" t="s">
        <v>162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75</v>
      </c>
      <c r="C74" s="31"/>
      <c r="D74" s="31"/>
      <c r="E74" s="60" t="s">
        <v>76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>
      <c r="A75" s="9"/>
      <c r="B75" s="50">
        <v>9</v>
      </c>
      <c r="C75" s="51" t="s">
        <v>167</v>
      </c>
      <c r="D75" s="51" t="s">
        <v>3</v>
      </c>
      <c r="E75" s="51" t="s">
        <v>168</v>
      </c>
      <c r="F75" s="51" t="s">
        <v>3</v>
      </c>
      <c r="G75" s="52" t="s">
        <v>169</v>
      </c>
      <c r="H75" s="62">
        <v>102</v>
      </c>
      <c r="I75" s="33">
        <f>ROUND(0,2)</f>
        <v>0</v>
      </c>
      <c r="J75" s="63">
        <f>ROUND(I75*H75,2)</f>
        <v>0</v>
      </c>
      <c r="K75" s="64">
        <v>0.20999999999999999</v>
      </c>
      <c r="L75" s="65">
        <f>IF(ISNUMBER(K75),ROUND(J75*(K75+1),2),0)</f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>
      <c r="A76" s="9"/>
      <c r="B76" s="57" t="s">
        <v>69</v>
      </c>
      <c r="C76" s="1"/>
      <c r="D76" s="1"/>
      <c r="E76" s="58" t="s">
        <v>170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71</v>
      </c>
      <c r="C77" s="1"/>
      <c r="D77" s="1"/>
      <c r="E77" s="58" t="s">
        <v>171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73</v>
      </c>
      <c r="C78" s="1"/>
      <c r="D78" s="1"/>
      <c r="E78" s="58" t="s">
        <v>172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>
      <c r="A79" s="9"/>
      <c r="B79" s="59" t="s">
        <v>75</v>
      </c>
      <c r="C79" s="31"/>
      <c r="D79" s="31"/>
      <c r="E79" s="60" t="s">
        <v>76</v>
      </c>
      <c r="F79" s="31"/>
      <c r="G79" s="31"/>
      <c r="H79" s="61"/>
      <c r="I79" s="31"/>
      <c r="J79" s="61"/>
      <c r="K79" s="31"/>
      <c r="L79" s="31"/>
      <c r="M79" s="12"/>
      <c r="N79" s="2"/>
      <c r="O79" s="2"/>
      <c r="P79" s="2"/>
      <c r="Q79" s="2"/>
    </row>
    <row r="80" thickTop="1">
      <c r="A80" s="9"/>
      <c r="B80" s="50">
        <v>10</v>
      </c>
      <c r="C80" s="51" t="s">
        <v>173</v>
      </c>
      <c r="D80" s="51" t="s">
        <v>3</v>
      </c>
      <c r="E80" s="51" t="s">
        <v>174</v>
      </c>
      <c r="F80" s="51" t="s">
        <v>3</v>
      </c>
      <c r="G80" s="52" t="s">
        <v>159</v>
      </c>
      <c r="H80" s="62">
        <v>2765.6199999999999</v>
      </c>
      <c r="I80" s="33">
        <f>ROUND(0,2)</f>
        <v>0</v>
      </c>
      <c r="J80" s="63">
        <f>ROUND(I80*H80,2)</f>
        <v>0</v>
      </c>
      <c r="K80" s="64">
        <v>0.20999999999999999</v>
      </c>
      <c r="L80" s="65">
        <f>IF(ISNUMBER(K80),ROUND(J80*(K80+1),2),0)</f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69</v>
      </c>
      <c r="C81" s="1"/>
      <c r="D81" s="1"/>
      <c r="E81" s="58" t="s">
        <v>175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71</v>
      </c>
      <c r="C82" s="1"/>
      <c r="D82" s="1"/>
      <c r="E82" s="58" t="s">
        <v>176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73</v>
      </c>
      <c r="C83" s="1"/>
      <c r="D83" s="1"/>
      <c r="E83" s="58" t="s">
        <v>177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75</v>
      </c>
      <c r="C84" s="31"/>
      <c r="D84" s="31"/>
      <c r="E84" s="60" t="s">
        <v>76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>
      <c r="A85" s="9"/>
      <c r="B85" s="50">
        <v>11</v>
      </c>
      <c r="C85" s="51" t="s">
        <v>178</v>
      </c>
      <c r="D85" s="51" t="s">
        <v>3</v>
      </c>
      <c r="E85" s="51" t="s">
        <v>179</v>
      </c>
      <c r="F85" s="51" t="s">
        <v>3</v>
      </c>
      <c r="G85" s="52" t="s">
        <v>159</v>
      </c>
      <c r="H85" s="62">
        <v>700</v>
      </c>
      <c r="I85" s="33">
        <f>ROUND(0,2)</f>
        <v>0</v>
      </c>
      <c r="J85" s="63">
        <f>ROUND(I85*H85,2)</f>
        <v>0</v>
      </c>
      <c r="K85" s="64">
        <v>0.20999999999999999</v>
      </c>
      <c r="L85" s="65">
        <f>IF(ISNUMBER(K85),ROUND(J85*(K85+1),2),0)</f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7" t="s">
        <v>69</v>
      </c>
      <c r="C86" s="1"/>
      <c r="D86" s="1"/>
      <c r="E86" s="58" t="s">
        <v>180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71</v>
      </c>
      <c r="C87" s="1"/>
      <c r="D87" s="1"/>
      <c r="E87" s="58" t="s">
        <v>181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73</v>
      </c>
      <c r="C88" s="1"/>
      <c r="D88" s="1"/>
      <c r="E88" s="58" t="s">
        <v>182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>
      <c r="A89" s="9"/>
      <c r="B89" s="59" t="s">
        <v>75</v>
      </c>
      <c r="C89" s="31"/>
      <c r="D89" s="31"/>
      <c r="E89" s="60" t="s">
        <v>76</v>
      </c>
      <c r="F89" s="31"/>
      <c r="G89" s="31"/>
      <c r="H89" s="61"/>
      <c r="I89" s="31"/>
      <c r="J89" s="61"/>
      <c r="K89" s="31"/>
      <c r="L89" s="31"/>
      <c r="M89" s="12"/>
      <c r="N89" s="2"/>
      <c r="O89" s="2"/>
      <c r="P89" s="2"/>
      <c r="Q89" s="2"/>
    </row>
    <row r="90" thickTop="1">
      <c r="A90" s="9"/>
      <c r="B90" s="50">
        <v>12</v>
      </c>
      <c r="C90" s="51" t="s">
        <v>183</v>
      </c>
      <c r="D90" s="51" t="s">
        <v>3</v>
      </c>
      <c r="E90" s="51" t="s">
        <v>184</v>
      </c>
      <c r="F90" s="51" t="s">
        <v>3</v>
      </c>
      <c r="G90" s="52" t="s">
        <v>159</v>
      </c>
      <c r="H90" s="62">
        <v>4556.1199999999999</v>
      </c>
      <c r="I90" s="33">
        <f>ROUND(0,2)</f>
        <v>0</v>
      </c>
      <c r="J90" s="63">
        <f>ROUND(I90*H90,2)</f>
        <v>0</v>
      </c>
      <c r="K90" s="64">
        <v>0.20999999999999999</v>
      </c>
      <c r="L90" s="65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>
      <c r="A91" s="9"/>
      <c r="B91" s="57" t="s">
        <v>69</v>
      </c>
      <c r="C91" s="1"/>
      <c r="D91" s="1"/>
      <c r="E91" s="58" t="s">
        <v>185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71</v>
      </c>
      <c r="C92" s="1"/>
      <c r="D92" s="1"/>
      <c r="E92" s="58" t="s">
        <v>186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73</v>
      </c>
      <c r="C93" s="1"/>
      <c r="D93" s="1"/>
      <c r="E93" s="58" t="s">
        <v>187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>
      <c r="A94" s="9"/>
      <c r="B94" s="59" t="s">
        <v>75</v>
      </c>
      <c r="C94" s="31"/>
      <c r="D94" s="31"/>
      <c r="E94" s="60" t="s">
        <v>76</v>
      </c>
      <c r="F94" s="31"/>
      <c r="G94" s="31"/>
      <c r="H94" s="61"/>
      <c r="I94" s="31"/>
      <c r="J94" s="61"/>
      <c r="K94" s="31"/>
      <c r="L94" s="31"/>
      <c r="M94" s="12"/>
      <c r="N94" s="2"/>
      <c r="O94" s="2"/>
      <c r="P94" s="2"/>
      <c r="Q94" s="2"/>
    </row>
    <row r="95" thickTop="1">
      <c r="A95" s="9"/>
      <c r="B95" s="50">
        <v>13</v>
      </c>
      <c r="C95" s="51" t="s">
        <v>188</v>
      </c>
      <c r="D95" s="51" t="s">
        <v>3</v>
      </c>
      <c r="E95" s="51" t="s">
        <v>189</v>
      </c>
      <c r="F95" s="51" t="s">
        <v>3</v>
      </c>
      <c r="G95" s="52" t="s">
        <v>159</v>
      </c>
      <c r="H95" s="62">
        <v>4107.6999999999998</v>
      </c>
      <c r="I95" s="33">
        <f>ROUND(0,2)</f>
        <v>0</v>
      </c>
      <c r="J95" s="63">
        <f>ROUND(I95*H95,2)</f>
        <v>0</v>
      </c>
      <c r="K95" s="64">
        <v>0.20999999999999999</v>
      </c>
      <c r="L95" s="65">
        <f>IF(ISNUMBER(K95),ROUND(J95*(K95+1),2),0)</f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>
      <c r="A96" s="9"/>
      <c r="B96" s="57" t="s">
        <v>69</v>
      </c>
      <c r="C96" s="1"/>
      <c r="D96" s="1"/>
      <c r="E96" s="58" t="s">
        <v>190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71</v>
      </c>
      <c r="C97" s="1"/>
      <c r="D97" s="1"/>
      <c r="E97" s="58" t="s">
        <v>191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73</v>
      </c>
      <c r="C98" s="1"/>
      <c r="D98" s="1"/>
      <c r="E98" s="58" t="s">
        <v>192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thickBot="1">
      <c r="A99" s="9"/>
      <c r="B99" s="59" t="s">
        <v>75</v>
      </c>
      <c r="C99" s="31"/>
      <c r="D99" s="31"/>
      <c r="E99" s="60" t="s">
        <v>76</v>
      </c>
      <c r="F99" s="31"/>
      <c r="G99" s="31"/>
      <c r="H99" s="61"/>
      <c r="I99" s="31"/>
      <c r="J99" s="61"/>
      <c r="K99" s="31"/>
      <c r="L99" s="31"/>
      <c r="M99" s="12"/>
      <c r="N99" s="2"/>
      <c r="O99" s="2"/>
      <c r="P99" s="2"/>
      <c r="Q99" s="2"/>
    </row>
    <row r="100" thickTop="1">
      <c r="A100" s="9"/>
      <c r="B100" s="50">
        <v>14</v>
      </c>
      <c r="C100" s="51" t="s">
        <v>193</v>
      </c>
      <c r="D100" s="51" t="s">
        <v>3</v>
      </c>
      <c r="E100" s="51" t="s">
        <v>194</v>
      </c>
      <c r="F100" s="51" t="s">
        <v>3</v>
      </c>
      <c r="G100" s="52" t="s">
        <v>145</v>
      </c>
      <c r="H100" s="62">
        <v>7611</v>
      </c>
      <c r="I100" s="33">
        <f>ROUND(0,2)</f>
        <v>0</v>
      </c>
      <c r="J100" s="63">
        <f>ROUND(I100*H100,2)</f>
        <v>0</v>
      </c>
      <c r="K100" s="64">
        <v>0.20999999999999999</v>
      </c>
      <c r="L100" s="65">
        <f>IF(ISNUMBER(K100),ROUND(J100*(K100+1),2),0)</f>
        <v>0</v>
      </c>
      <c r="M100" s="12"/>
      <c r="N100" s="2"/>
      <c r="O100" s="2"/>
      <c r="P100" s="2"/>
      <c r="Q100" s="42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57" t="s">
        <v>69</v>
      </c>
      <c r="C101" s="1"/>
      <c r="D101" s="1"/>
      <c r="E101" s="58" t="s">
        <v>195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71</v>
      </c>
      <c r="C102" s="1"/>
      <c r="D102" s="1"/>
      <c r="E102" s="58" t="s">
        <v>196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7" t="s">
        <v>73</v>
      </c>
      <c r="C103" s="1"/>
      <c r="D103" s="1"/>
      <c r="E103" s="58" t="s">
        <v>197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>
      <c r="A104" s="9"/>
      <c r="B104" s="59" t="s">
        <v>75</v>
      </c>
      <c r="C104" s="31"/>
      <c r="D104" s="31"/>
      <c r="E104" s="60" t="s">
        <v>76</v>
      </c>
      <c r="F104" s="31"/>
      <c r="G104" s="31"/>
      <c r="H104" s="61"/>
      <c r="I104" s="31"/>
      <c r="J104" s="61"/>
      <c r="K104" s="31"/>
      <c r="L104" s="31"/>
      <c r="M104" s="12"/>
      <c r="N104" s="2"/>
      <c r="O104" s="2"/>
      <c r="P104" s="2"/>
      <c r="Q104" s="2"/>
    </row>
    <row r="105" thickTop="1">
      <c r="A105" s="9"/>
      <c r="B105" s="50">
        <v>15</v>
      </c>
      <c r="C105" s="51" t="s">
        <v>198</v>
      </c>
      <c r="D105" s="51" t="s">
        <v>3</v>
      </c>
      <c r="E105" s="51" t="s">
        <v>199</v>
      </c>
      <c r="F105" s="51" t="s">
        <v>3</v>
      </c>
      <c r="G105" s="52" t="s">
        <v>145</v>
      </c>
      <c r="H105" s="62">
        <v>6928</v>
      </c>
      <c r="I105" s="33">
        <f>ROUND(0,2)</f>
        <v>0</v>
      </c>
      <c r="J105" s="63">
        <f>ROUND(I105*H105,2)</f>
        <v>0</v>
      </c>
      <c r="K105" s="64">
        <v>0.20999999999999999</v>
      </c>
      <c r="L105" s="65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57" t="s">
        <v>69</v>
      </c>
      <c r="C106" s="1"/>
      <c r="D106" s="1"/>
      <c r="E106" s="58" t="s">
        <v>200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71</v>
      </c>
      <c r="C107" s="1"/>
      <c r="D107" s="1"/>
      <c r="E107" s="58" t="s">
        <v>201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7" t="s">
        <v>73</v>
      </c>
      <c r="C108" s="1"/>
      <c r="D108" s="1"/>
      <c r="E108" s="58" t="s">
        <v>202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thickBot="1">
      <c r="A109" s="9"/>
      <c r="B109" s="59" t="s">
        <v>75</v>
      </c>
      <c r="C109" s="31"/>
      <c r="D109" s="31"/>
      <c r="E109" s="60" t="s">
        <v>76</v>
      </c>
      <c r="F109" s="31"/>
      <c r="G109" s="31"/>
      <c r="H109" s="61"/>
      <c r="I109" s="31"/>
      <c r="J109" s="61"/>
      <c r="K109" s="31"/>
      <c r="L109" s="31"/>
      <c r="M109" s="12"/>
      <c r="N109" s="2"/>
      <c r="O109" s="2"/>
      <c r="P109" s="2"/>
      <c r="Q109" s="2"/>
    </row>
    <row r="110" thickTop="1">
      <c r="A110" s="9"/>
      <c r="B110" s="50">
        <v>16</v>
      </c>
      <c r="C110" s="51" t="s">
        <v>203</v>
      </c>
      <c r="D110" s="51" t="s">
        <v>3</v>
      </c>
      <c r="E110" s="51" t="s">
        <v>204</v>
      </c>
      <c r="F110" s="51" t="s">
        <v>3</v>
      </c>
      <c r="G110" s="52" t="s">
        <v>145</v>
      </c>
      <c r="H110" s="62">
        <v>6928</v>
      </c>
      <c r="I110" s="33">
        <f>ROUND(0,2)</f>
        <v>0</v>
      </c>
      <c r="J110" s="63">
        <f>ROUND(I110*H110,2)</f>
        <v>0</v>
      </c>
      <c r="K110" s="64">
        <v>0.20999999999999999</v>
      </c>
      <c r="L110" s="65">
        <f>IF(ISNUMBER(K110),ROUND(J110*(K110+1),2),0)</f>
        <v>0</v>
      </c>
      <c r="M110" s="12"/>
      <c r="N110" s="2"/>
      <c r="O110" s="2"/>
      <c r="P110" s="2"/>
      <c r="Q110" s="42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57" t="s">
        <v>69</v>
      </c>
      <c r="C111" s="1"/>
      <c r="D111" s="1"/>
      <c r="E111" s="58" t="s">
        <v>205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71</v>
      </c>
      <c r="C112" s="1"/>
      <c r="D112" s="1"/>
      <c r="E112" s="58" t="s">
        <v>201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>
      <c r="A113" s="9"/>
      <c r="B113" s="57" t="s">
        <v>73</v>
      </c>
      <c r="C113" s="1"/>
      <c r="D113" s="1"/>
      <c r="E113" s="58" t="s">
        <v>206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thickBot="1">
      <c r="A114" s="9"/>
      <c r="B114" s="59" t="s">
        <v>75</v>
      </c>
      <c r="C114" s="31"/>
      <c r="D114" s="31"/>
      <c r="E114" s="60" t="s">
        <v>76</v>
      </c>
      <c r="F114" s="31"/>
      <c r="G114" s="31"/>
      <c r="H114" s="61"/>
      <c r="I114" s="31"/>
      <c r="J114" s="61"/>
      <c r="K114" s="31"/>
      <c r="L114" s="31"/>
      <c r="M114" s="12"/>
      <c r="N114" s="2"/>
      <c r="O114" s="2"/>
      <c r="P114" s="2"/>
      <c r="Q114" s="2"/>
    </row>
    <row r="115" thickTop="1">
      <c r="A115" s="9"/>
      <c r="B115" s="50">
        <v>17</v>
      </c>
      <c r="C115" s="51" t="s">
        <v>207</v>
      </c>
      <c r="D115" s="51" t="s">
        <v>3</v>
      </c>
      <c r="E115" s="51" t="s">
        <v>208</v>
      </c>
      <c r="F115" s="51" t="s">
        <v>3</v>
      </c>
      <c r="G115" s="52" t="s">
        <v>145</v>
      </c>
      <c r="H115" s="62">
        <v>6928</v>
      </c>
      <c r="I115" s="33">
        <f>ROUND(0,2)</f>
        <v>0</v>
      </c>
      <c r="J115" s="63">
        <f>ROUND(I115*H115,2)</f>
        <v>0</v>
      </c>
      <c r="K115" s="64">
        <v>0.20999999999999999</v>
      </c>
      <c r="L115" s="65">
        <f>IF(ISNUMBER(K115),ROUND(J115*(K115+1),2),0)</f>
        <v>0</v>
      </c>
      <c r="M115" s="12"/>
      <c r="N115" s="2"/>
      <c r="O115" s="2"/>
      <c r="P115" s="2"/>
      <c r="Q115" s="42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57" t="s">
        <v>69</v>
      </c>
      <c r="C116" s="1"/>
      <c r="D116" s="1"/>
      <c r="E116" s="58" t="s">
        <v>209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71</v>
      </c>
      <c r="C117" s="1"/>
      <c r="D117" s="1"/>
      <c r="E117" s="58" t="s">
        <v>201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>
      <c r="A118" s="9"/>
      <c r="B118" s="57" t="s">
        <v>73</v>
      </c>
      <c r="C118" s="1"/>
      <c r="D118" s="1"/>
      <c r="E118" s="58" t="s">
        <v>210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thickBot="1">
      <c r="A119" s="9"/>
      <c r="B119" s="59" t="s">
        <v>75</v>
      </c>
      <c r="C119" s="31"/>
      <c r="D119" s="31"/>
      <c r="E119" s="60" t="s">
        <v>76</v>
      </c>
      <c r="F119" s="31"/>
      <c r="G119" s="31"/>
      <c r="H119" s="61"/>
      <c r="I119" s="31"/>
      <c r="J119" s="61"/>
      <c r="K119" s="31"/>
      <c r="L119" s="31"/>
      <c r="M119" s="12"/>
      <c r="N119" s="2"/>
      <c r="O119" s="2"/>
      <c r="P119" s="2"/>
      <c r="Q119" s="2"/>
    </row>
    <row r="120" thickTop="1">
      <c r="A120" s="9"/>
      <c r="B120" s="50">
        <v>18</v>
      </c>
      <c r="C120" s="51" t="s">
        <v>211</v>
      </c>
      <c r="D120" s="51" t="s">
        <v>3</v>
      </c>
      <c r="E120" s="51" t="s">
        <v>212</v>
      </c>
      <c r="F120" s="51" t="s">
        <v>3</v>
      </c>
      <c r="G120" s="52" t="s">
        <v>94</v>
      </c>
      <c r="H120" s="62">
        <v>90</v>
      </c>
      <c r="I120" s="33">
        <f>ROUND(0,2)</f>
        <v>0</v>
      </c>
      <c r="J120" s="63">
        <f>ROUND(I120*H120,2)</f>
        <v>0</v>
      </c>
      <c r="K120" s="64">
        <v>0.20999999999999999</v>
      </c>
      <c r="L120" s="65">
        <f>IF(ISNUMBER(K120),ROUND(J120*(K120+1),2),0)</f>
        <v>0</v>
      </c>
      <c r="M120" s="12"/>
      <c r="N120" s="2"/>
      <c r="O120" s="2"/>
      <c r="P120" s="2"/>
      <c r="Q120" s="42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57" t="s">
        <v>69</v>
      </c>
      <c r="C121" s="1"/>
      <c r="D121" s="1"/>
      <c r="E121" s="58" t="s">
        <v>213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71</v>
      </c>
      <c r="C122" s="1"/>
      <c r="D122" s="1"/>
      <c r="E122" s="58" t="s">
        <v>214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73</v>
      </c>
      <c r="C123" s="1"/>
      <c r="D123" s="1"/>
      <c r="E123" s="58" t="s">
        <v>215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>
      <c r="A124" s="9"/>
      <c r="B124" s="59" t="s">
        <v>75</v>
      </c>
      <c r="C124" s="31"/>
      <c r="D124" s="31"/>
      <c r="E124" s="60" t="s">
        <v>76</v>
      </c>
      <c r="F124" s="31"/>
      <c r="G124" s="31"/>
      <c r="H124" s="61"/>
      <c r="I124" s="31"/>
      <c r="J124" s="61"/>
      <c r="K124" s="31"/>
      <c r="L124" s="31"/>
      <c r="M124" s="12"/>
      <c r="N124" s="2"/>
      <c r="O124" s="2"/>
      <c r="P124" s="2"/>
      <c r="Q124" s="2"/>
    </row>
    <row r="125" thickTop="1" thickBot="1" ht="25" customHeight="1">
      <c r="A125" s="9"/>
      <c r="B125" s="1"/>
      <c r="C125" s="66">
        <v>1</v>
      </c>
      <c r="D125" s="1"/>
      <c r="E125" s="66" t="s">
        <v>124</v>
      </c>
      <c r="F125" s="1"/>
      <c r="G125" s="67" t="s">
        <v>117</v>
      </c>
      <c r="H125" s="68">
        <f>J50+J55+J60+J65+J70+J75+J80+J85+J90+J95+J100+J105+J110+J115+J120</f>
        <v>0</v>
      </c>
      <c r="I125" s="67" t="s">
        <v>118</v>
      </c>
      <c r="J125" s="69">
        <f>(L125-H125)</f>
        <v>0</v>
      </c>
      <c r="K125" s="67" t="s">
        <v>119</v>
      </c>
      <c r="L125" s="70">
        <f>L50+L55+L60+L65+L70+L75+L80+L85+L90+L95+L100+L105+L110+L115+L120</f>
        <v>0</v>
      </c>
      <c r="M125" s="12"/>
      <c r="N125" s="2"/>
      <c r="O125" s="2"/>
      <c r="P125" s="2"/>
      <c r="Q125" s="42">
        <f>0+Q50+Q55+Q60+Q65+Q70+Q75+Q80+Q85+Q90+Q95+Q100+Q105+Q110+Q115+Q120</f>
        <v>0</v>
      </c>
      <c r="R125" s="27">
        <f>0+R50+R55+R60+R65+R70+R75+R80+R85+R90+R95+R100+R105+R110+R115+R120</f>
        <v>0</v>
      </c>
      <c r="S125" s="71">
        <f>Q125*(1+J125)+R125</f>
        <v>0</v>
      </c>
    </row>
    <row r="126" thickTop="1" thickBot="1" ht="25" customHeight="1">
      <c r="A126" s="9"/>
      <c r="B126" s="72"/>
      <c r="C126" s="72"/>
      <c r="D126" s="72"/>
      <c r="E126" s="72"/>
      <c r="F126" s="72"/>
      <c r="G126" s="73" t="s">
        <v>120</v>
      </c>
      <c r="H126" s="74">
        <f>J50+J55+J60+J65+J70+J75+J80+J85+J90+J95+J100+J105+J110+J115+J120</f>
        <v>0</v>
      </c>
      <c r="I126" s="73" t="s">
        <v>121</v>
      </c>
      <c r="J126" s="75">
        <f>0+J125</f>
        <v>0</v>
      </c>
      <c r="K126" s="73" t="s">
        <v>122</v>
      </c>
      <c r="L126" s="76">
        <f>L50+L55+L60+L65+L70+L75+L80+L85+L90+L95+L100+L105+L110+L115+L120</f>
        <v>0</v>
      </c>
      <c r="M126" s="12"/>
      <c r="N126" s="2"/>
      <c r="O126" s="2"/>
      <c r="P126" s="2"/>
      <c r="Q126" s="2"/>
    </row>
    <row r="127" ht="40" customHeight="1">
      <c r="A127" s="9"/>
      <c r="B127" s="81" t="s">
        <v>216</v>
      </c>
      <c r="C127" s="1"/>
      <c r="D127" s="1"/>
      <c r="E127" s="1"/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0">
        <v>19</v>
      </c>
      <c r="C128" s="51" t="s">
        <v>217</v>
      </c>
      <c r="D128" s="51" t="s">
        <v>3</v>
      </c>
      <c r="E128" s="51" t="s">
        <v>218</v>
      </c>
      <c r="F128" s="51" t="s">
        <v>3</v>
      </c>
      <c r="G128" s="52" t="s">
        <v>169</v>
      </c>
      <c r="H128" s="53">
        <v>228</v>
      </c>
      <c r="I128" s="25">
        <f>ROUND(0,2)</f>
        <v>0</v>
      </c>
      <c r="J128" s="54">
        <f>ROUND(I128*H128,2)</f>
        <v>0</v>
      </c>
      <c r="K128" s="55">
        <v>0.20999999999999999</v>
      </c>
      <c r="L128" s="56">
        <f>IF(ISNUMBER(K128),ROUND(J128*(K128+1),2),0)</f>
        <v>0</v>
      </c>
      <c r="M128" s="12"/>
      <c r="N128" s="2"/>
      <c r="O128" s="2"/>
      <c r="P128" s="2"/>
      <c r="Q128" s="42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57" t="s">
        <v>69</v>
      </c>
      <c r="C129" s="1"/>
      <c r="D129" s="1"/>
      <c r="E129" s="58" t="s">
        <v>219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71</v>
      </c>
      <c r="C130" s="1"/>
      <c r="D130" s="1"/>
      <c r="E130" s="58" t="s">
        <v>220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>
      <c r="A131" s="9"/>
      <c r="B131" s="57" t="s">
        <v>73</v>
      </c>
      <c r="C131" s="1"/>
      <c r="D131" s="1"/>
      <c r="E131" s="58" t="s">
        <v>221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thickBot="1">
      <c r="A132" s="9"/>
      <c r="B132" s="59" t="s">
        <v>75</v>
      </c>
      <c r="C132" s="31"/>
      <c r="D132" s="31"/>
      <c r="E132" s="60" t="s">
        <v>76</v>
      </c>
      <c r="F132" s="31"/>
      <c r="G132" s="31"/>
      <c r="H132" s="61"/>
      <c r="I132" s="31"/>
      <c r="J132" s="61"/>
      <c r="K132" s="31"/>
      <c r="L132" s="31"/>
      <c r="M132" s="12"/>
      <c r="N132" s="2"/>
      <c r="O132" s="2"/>
      <c r="P132" s="2"/>
      <c r="Q132" s="2"/>
    </row>
    <row r="133" thickTop="1" thickBot="1" ht="25" customHeight="1">
      <c r="A133" s="9"/>
      <c r="B133" s="1"/>
      <c r="C133" s="66">
        <v>2</v>
      </c>
      <c r="D133" s="1"/>
      <c r="E133" s="66" t="s">
        <v>125</v>
      </c>
      <c r="F133" s="1"/>
      <c r="G133" s="67" t="s">
        <v>117</v>
      </c>
      <c r="H133" s="68">
        <f>0+J128</f>
        <v>0</v>
      </c>
      <c r="I133" s="67" t="s">
        <v>118</v>
      </c>
      <c r="J133" s="69">
        <f>(L133-H133)</f>
        <v>0</v>
      </c>
      <c r="K133" s="67" t="s">
        <v>119</v>
      </c>
      <c r="L133" s="70">
        <f>0+L128</f>
        <v>0</v>
      </c>
      <c r="M133" s="12"/>
      <c r="N133" s="2"/>
      <c r="O133" s="2"/>
      <c r="P133" s="2"/>
      <c r="Q133" s="42">
        <f>0+Q128</f>
        <v>0</v>
      </c>
      <c r="R133" s="27">
        <f>0+R128</f>
        <v>0</v>
      </c>
      <c r="S133" s="71">
        <f>Q133*(1+J133)+R133</f>
        <v>0</v>
      </c>
    </row>
    <row r="134" thickTop="1" thickBot="1" ht="25" customHeight="1">
      <c r="A134" s="9"/>
      <c r="B134" s="72"/>
      <c r="C134" s="72"/>
      <c r="D134" s="72"/>
      <c r="E134" s="72"/>
      <c r="F134" s="72"/>
      <c r="G134" s="73" t="s">
        <v>120</v>
      </c>
      <c r="H134" s="74">
        <f>0+J128</f>
        <v>0</v>
      </c>
      <c r="I134" s="73" t="s">
        <v>121</v>
      </c>
      <c r="J134" s="75">
        <f>0+J133</f>
        <v>0</v>
      </c>
      <c r="K134" s="73" t="s">
        <v>122</v>
      </c>
      <c r="L134" s="76">
        <f>0+L128</f>
        <v>0</v>
      </c>
      <c r="M134" s="12"/>
      <c r="N134" s="2"/>
      <c r="O134" s="2"/>
      <c r="P134" s="2"/>
      <c r="Q134" s="2"/>
    </row>
    <row r="135" ht="40" customHeight="1">
      <c r="A135" s="9"/>
      <c r="B135" s="81" t="s">
        <v>222</v>
      </c>
      <c r="C135" s="1"/>
      <c r="D135" s="1"/>
      <c r="E135" s="1"/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>
      <c r="A136" s="9"/>
      <c r="B136" s="50">
        <v>20</v>
      </c>
      <c r="C136" s="51" t="s">
        <v>223</v>
      </c>
      <c r="D136" s="51" t="s">
        <v>3</v>
      </c>
      <c r="E136" s="51" t="s">
        <v>224</v>
      </c>
      <c r="F136" s="51" t="s">
        <v>3</v>
      </c>
      <c r="G136" s="52" t="s">
        <v>159</v>
      </c>
      <c r="H136" s="53">
        <v>56.490000000000002</v>
      </c>
      <c r="I136" s="25">
        <f>ROUND(0,2)</f>
        <v>0</v>
      </c>
      <c r="J136" s="54">
        <f>ROUND(I136*H136,2)</f>
        <v>0</v>
      </c>
      <c r="K136" s="55">
        <v>0.20999999999999999</v>
      </c>
      <c r="L136" s="56">
        <f>IF(ISNUMBER(K136),ROUND(J136*(K136+1),2),0)</f>
        <v>0</v>
      </c>
      <c r="M136" s="12"/>
      <c r="N136" s="2"/>
      <c r="O136" s="2"/>
      <c r="P136" s="2"/>
      <c r="Q136" s="42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57" t="s">
        <v>69</v>
      </c>
      <c r="C137" s="1"/>
      <c r="D137" s="1"/>
      <c r="E137" s="58" t="s">
        <v>225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>
      <c r="A138" s="9"/>
      <c r="B138" s="57" t="s">
        <v>71</v>
      </c>
      <c r="C138" s="1"/>
      <c r="D138" s="1"/>
      <c r="E138" s="58" t="s">
        <v>226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73</v>
      </c>
      <c r="C139" s="1"/>
      <c r="D139" s="1"/>
      <c r="E139" s="58" t="s">
        <v>227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>
      <c r="A140" s="9"/>
      <c r="B140" s="59" t="s">
        <v>75</v>
      </c>
      <c r="C140" s="31"/>
      <c r="D140" s="31"/>
      <c r="E140" s="60" t="s">
        <v>76</v>
      </c>
      <c r="F140" s="31"/>
      <c r="G140" s="31"/>
      <c r="H140" s="61"/>
      <c r="I140" s="31"/>
      <c r="J140" s="61"/>
      <c r="K140" s="31"/>
      <c r="L140" s="31"/>
      <c r="M140" s="12"/>
      <c r="N140" s="2"/>
      <c r="O140" s="2"/>
      <c r="P140" s="2"/>
      <c r="Q140" s="2"/>
    </row>
    <row r="141" thickTop="1">
      <c r="A141" s="9"/>
      <c r="B141" s="50">
        <v>21</v>
      </c>
      <c r="C141" s="51" t="s">
        <v>228</v>
      </c>
      <c r="D141" s="51" t="s">
        <v>3</v>
      </c>
      <c r="E141" s="51" t="s">
        <v>229</v>
      </c>
      <c r="F141" s="51" t="s">
        <v>3</v>
      </c>
      <c r="G141" s="52" t="s">
        <v>159</v>
      </c>
      <c r="H141" s="62">
        <v>4107.6999999999998</v>
      </c>
      <c r="I141" s="33">
        <f>ROUND(0,2)</f>
        <v>0</v>
      </c>
      <c r="J141" s="63">
        <f>ROUND(I141*H141,2)</f>
        <v>0</v>
      </c>
      <c r="K141" s="64">
        <v>0.20999999999999999</v>
      </c>
      <c r="L141" s="65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57" t="s">
        <v>69</v>
      </c>
      <c r="C142" s="1"/>
      <c r="D142" s="1"/>
      <c r="E142" s="58" t="s">
        <v>230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71</v>
      </c>
      <c r="C143" s="1"/>
      <c r="D143" s="1"/>
      <c r="E143" s="58" t="s">
        <v>231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73</v>
      </c>
      <c r="C144" s="1"/>
      <c r="D144" s="1"/>
      <c r="E144" s="58" t="s">
        <v>232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thickBot="1">
      <c r="A145" s="9"/>
      <c r="B145" s="59" t="s">
        <v>75</v>
      </c>
      <c r="C145" s="31"/>
      <c r="D145" s="31"/>
      <c r="E145" s="60" t="s">
        <v>76</v>
      </c>
      <c r="F145" s="31"/>
      <c r="G145" s="31"/>
      <c r="H145" s="61"/>
      <c r="I145" s="31"/>
      <c r="J145" s="61"/>
      <c r="K145" s="31"/>
      <c r="L145" s="31"/>
      <c r="M145" s="12"/>
      <c r="N145" s="2"/>
      <c r="O145" s="2"/>
      <c r="P145" s="2"/>
      <c r="Q145" s="2"/>
    </row>
    <row r="146" thickTop="1">
      <c r="A146" s="9"/>
      <c r="B146" s="50">
        <v>22</v>
      </c>
      <c r="C146" s="51" t="s">
        <v>233</v>
      </c>
      <c r="D146" s="51" t="s">
        <v>3</v>
      </c>
      <c r="E146" s="51" t="s">
        <v>234</v>
      </c>
      <c r="F146" s="51" t="s">
        <v>3</v>
      </c>
      <c r="G146" s="52" t="s">
        <v>159</v>
      </c>
      <c r="H146" s="62">
        <v>12.960000000000001</v>
      </c>
      <c r="I146" s="33">
        <f>ROUND(0,2)</f>
        <v>0</v>
      </c>
      <c r="J146" s="63">
        <f>ROUND(I146*H146,2)</f>
        <v>0</v>
      </c>
      <c r="K146" s="64">
        <v>0.20999999999999999</v>
      </c>
      <c r="L146" s="65">
        <f>IF(ISNUMBER(K146),ROUND(J146*(K146+1),2),0)</f>
        <v>0</v>
      </c>
      <c r="M146" s="12"/>
      <c r="N146" s="2"/>
      <c r="O146" s="2"/>
      <c r="P146" s="2"/>
      <c r="Q146" s="42">
        <f>IF(ISNUMBER(K146),IF(H146&gt;0,IF(I146&gt;0,J146,0),0),0)</f>
        <v>0</v>
      </c>
      <c r="R146" s="27">
        <f>IF(ISNUMBER(K146)=FALSE,J146,0)</f>
        <v>0</v>
      </c>
    </row>
    <row r="147">
      <c r="A147" s="9"/>
      <c r="B147" s="57" t="s">
        <v>69</v>
      </c>
      <c r="C147" s="1"/>
      <c r="D147" s="1"/>
      <c r="E147" s="58" t="s">
        <v>235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>
      <c r="A148" s="9"/>
      <c r="B148" s="57" t="s">
        <v>71</v>
      </c>
      <c r="C148" s="1"/>
      <c r="D148" s="1"/>
      <c r="E148" s="58" t="s">
        <v>236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73</v>
      </c>
      <c r="C149" s="1"/>
      <c r="D149" s="1"/>
      <c r="E149" s="58" t="s">
        <v>232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thickBot="1">
      <c r="A150" s="9"/>
      <c r="B150" s="59" t="s">
        <v>75</v>
      </c>
      <c r="C150" s="31"/>
      <c r="D150" s="31"/>
      <c r="E150" s="60" t="s">
        <v>76</v>
      </c>
      <c r="F150" s="31"/>
      <c r="G150" s="31"/>
      <c r="H150" s="61"/>
      <c r="I150" s="31"/>
      <c r="J150" s="61"/>
      <c r="K150" s="31"/>
      <c r="L150" s="31"/>
      <c r="M150" s="12"/>
      <c r="N150" s="2"/>
      <c r="O150" s="2"/>
      <c r="P150" s="2"/>
      <c r="Q150" s="2"/>
    </row>
    <row r="151" thickTop="1">
      <c r="A151" s="9"/>
      <c r="B151" s="50">
        <v>23</v>
      </c>
      <c r="C151" s="51" t="s">
        <v>237</v>
      </c>
      <c r="D151" s="51" t="s">
        <v>3</v>
      </c>
      <c r="E151" s="51" t="s">
        <v>238</v>
      </c>
      <c r="F151" s="51" t="s">
        <v>3</v>
      </c>
      <c r="G151" s="52" t="s">
        <v>159</v>
      </c>
      <c r="H151" s="62">
        <v>96</v>
      </c>
      <c r="I151" s="33">
        <f>ROUND(0,2)</f>
        <v>0</v>
      </c>
      <c r="J151" s="63">
        <f>ROUND(I151*H151,2)</f>
        <v>0</v>
      </c>
      <c r="K151" s="64">
        <v>0.20999999999999999</v>
      </c>
      <c r="L151" s="65">
        <f>IF(ISNUMBER(K151),ROUND(J151*(K151+1),2),0)</f>
        <v>0</v>
      </c>
      <c r="M151" s="12"/>
      <c r="N151" s="2"/>
      <c r="O151" s="2"/>
      <c r="P151" s="2"/>
      <c r="Q151" s="42">
        <f>IF(ISNUMBER(K151),IF(H151&gt;0,IF(I151&gt;0,J151,0),0),0)</f>
        <v>0</v>
      </c>
      <c r="R151" s="27">
        <f>IF(ISNUMBER(K151)=FALSE,J151,0)</f>
        <v>0</v>
      </c>
    </row>
    <row r="152">
      <c r="A152" s="9"/>
      <c r="B152" s="57" t="s">
        <v>69</v>
      </c>
      <c r="C152" s="1"/>
      <c r="D152" s="1"/>
      <c r="E152" s="58" t="s">
        <v>239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>
      <c r="A153" s="9"/>
      <c r="B153" s="57" t="s">
        <v>71</v>
      </c>
      <c r="C153" s="1"/>
      <c r="D153" s="1"/>
      <c r="E153" s="58" t="s">
        <v>240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73</v>
      </c>
      <c r="C154" s="1"/>
      <c r="D154" s="1"/>
      <c r="E154" s="58" t="s">
        <v>241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>
      <c r="A155" s="9"/>
      <c r="B155" s="59" t="s">
        <v>75</v>
      </c>
      <c r="C155" s="31"/>
      <c r="D155" s="31"/>
      <c r="E155" s="60" t="s">
        <v>76</v>
      </c>
      <c r="F155" s="31"/>
      <c r="G155" s="31"/>
      <c r="H155" s="61"/>
      <c r="I155" s="31"/>
      <c r="J155" s="61"/>
      <c r="K155" s="31"/>
      <c r="L155" s="31"/>
      <c r="M155" s="12"/>
      <c r="N155" s="2"/>
      <c r="O155" s="2"/>
      <c r="P155" s="2"/>
      <c r="Q155" s="2"/>
    </row>
    <row r="156" thickTop="1" thickBot="1" ht="25" customHeight="1">
      <c r="A156" s="9"/>
      <c r="B156" s="1"/>
      <c r="C156" s="66">
        <v>4</v>
      </c>
      <c r="D156" s="1"/>
      <c r="E156" s="66" t="s">
        <v>126</v>
      </c>
      <c r="F156" s="1"/>
      <c r="G156" s="67" t="s">
        <v>117</v>
      </c>
      <c r="H156" s="68">
        <f>J136+J141+J146+J151</f>
        <v>0</v>
      </c>
      <c r="I156" s="67" t="s">
        <v>118</v>
      </c>
      <c r="J156" s="69">
        <f>(L156-H156)</f>
        <v>0</v>
      </c>
      <c r="K156" s="67" t="s">
        <v>119</v>
      </c>
      <c r="L156" s="70">
        <f>L136+L141+L146+L151</f>
        <v>0</v>
      </c>
      <c r="M156" s="12"/>
      <c r="N156" s="2"/>
      <c r="O156" s="2"/>
      <c r="P156" s="2"/>
      <c r="Q156" s="42">
        <f>0+Q136+Q141+Q146+Q151</f>
        <v>0</v>
      </c>
      <c r="R156" s="27">
        <f>0+R136+R141+R146+R151</f>
        <v>0</v>
      </c>
      <c r="S156" s="71">
        <f>Q156*(1+J156)+R156</f>
        <v>0</v>
      </c>
    </row>
    <row r="157" thickTop="1" thickBot="1" ht="25" customHeight="1">
      <c r="A157" s="9"/>
      <c r="B157" s="72"/>
      <c r="C157" s="72"/>
      <c r="D157" s="72"/>
      <c r="E157" s="72"/>
      <c r="F157" s="72"/>
      <c r="G157" s="73" t="s">
        <v>120</v>
      </c>
      <c r="H157" s="74">
        <f>J136+J141+J146+J151</f>
        <v>0</v>
      </c>
      <c r="I157" s="73" t="s">
        <v>121</v>
      </c>
      <c r="J157" s="75">
        <f>0+J156</f>
        <v>0</v>
      </c>
      <c r="K157" s="73" t="s">
        <v>122</v>
      </c>
      <c r="L157" s="76">
        <f>L136+L141+L146+L151</f>
        <v>0</v>
      </c>
      <c r="M157" s="12"/>
      <c r="N157" s="2"/>
      <c r="O157" s="2"/>
      <c r="P157" s="2"/>
      <c r="Q157" s="2"/>
    </row>
    <row r="158" ht="40" customHeight="1">
      <c r="A158" s="9"/>
      <c r="B158" s="81" t="s">
        <v>242</v>
      </c>
      <c r="C158" s="1"/>
      <c r="D158" s="1"/>
      <c r="E158" s="1"/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0">
        <v>24</v>
      </c>
      <c r="C159" s="51" t="s">
        <v>243</v>
      </c>
      <c r="D159" s="51"/>
      <c r="E159" s="51" t="s">
        <v>244</v>
      </c>
      <c r="F159" s="51" t="s">
        <v>3</v>
      </c>
      <c r="G159" s="52" t="s">
        <v>145</v>
      </c>
      <c r="H159" s="53">
        <v>10968.992</v>
      </c>
      <c r="I159" s="25">
        <f>ROUND(0,2)</f>
        <v>0</v>
      </c>
      <c r="J159" s="54">
        <f>ROUND(I159*H159,2)</f>
        <v>0</v>
      </c>
      <c r="K159" s="55">
        <v>0.20999999999999999</v>
      </c>
      <c r="L159" s="56">
        <f>IF(ISNUMBER(K159),ROUND(J159*(K159+1),2),0)</f>
        <v>0</v>
      </c>
      <c r="M159" s="12"/>
      <c r="N159" s="2"/>
      <c r="O159" s="2"/>
      <c r="P159" s="2"/>
      <c r="Q159" s="42">
        <f>IF(ISNUMBER(K159),IF(H159&gt;0,IF(I159&gt;0,J159,0),0),0)</f>
        <v>0</v>
      </c>
      <c r="R159" s="27">
        <f>IF(ISNUMBER(K159)=FALSE,J159,0)</f>
        <v>0</v>
      </c>
    </row>
    <row r="160">
      <c r="A160" s="9"/>
      <c r="B160" s="57" t="s">
        <v>69</v>
      </c>
      <c r="C160" s="1"/>
      <c r="D160" s="1"/>
      <c r="E160" s="58" t="s">
        <v>245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>
      <c r="A161" s="9"/>
      <c r="B161" s="57" t="s">
        <v>71</v>
      </c>
      <c r="C161" s="1"/>
      <c r="D161" s="1"/>
      <c r="E161" s="58" t="s">
        <v>246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>
      <c r="A162" s="9"/>
      <c r="B162" s="57" t="s">
        <v>73</v>
      </c>
      <c r="C162" s="1"/>
      <c r="D162" s="1"/>
      <c r="E162" s="58" t="s">
        <v>247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thickBot="1">
      <c r="A163" s="9"/>
      <c r="B163" s="59" t="s">
        <v>75</v>
      </c>
      <c r="C163" s="31"/>
      <c r="D163" s="31"/>
      <c r="E163" s="60" t="s">
        <v>76</v>
      </c>
      <c r="F163" s="31"/>
      <c r="G163" s="31"/>
      <c r="H163" s="61"/>
      <c r="I163" s="31"/>
      <c r="J163" s="61"/>
      <c r="K163" s="31"/>
      <c r="L163" s="31"/>
      <c r="M163" s="12"/>
      <c r="N163" s="2"/>
      <c r="O163" s="2"/>
      <c r="P163" s="2"/>
      <c r="Q163" s="2"/>
    </row>
    <row r="164" thickTop="1">
      <c r="A164" s="9"/>
      <c r="B164" s="50">
        <v>25</v>
      </c>
      <c r="C164" s="51" t="s">
        <v>248</v>
      </c>
      <c r="D164" s="51"/>
      <c r="E164" s="51" t="s">
        <v>249</v>
      </c>
      <c r="F164" s="51" t="s">
        <v>3</v>
      </c>
      <c r="G164" s="52" t="s">
        <v>145</v>
      </c>
      <c r="H164" s="62">
        <v>11533.991</v>
      </c>
      <c r="I164" s="33">
        <f>ROUND(0,2)</f>
        <v>0</v>
      </c>
      <c r="J164" s="63">
        <f>ROUND(I164*H164,2)</f>
        <v>0</v>
      </c>
      <c r="K164" s="64">
        <v>0.20999999999999999</v>
      </c>
      <c r="L164" s="65">
        <f>IF(ISNUMBER(K164),ROUND(J164*(K164+1),2),0)</f>
        <v>0</v>
      </c>
      <c r="M164" s="12"/>
      <c r="N164" s="2"/>
      <c r="O164" s="2"/>
      <c r="P164" s="2"/>
      <c r="Q164" s="42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57" t="s">
        <v>69</v>
      </c>
      <c r="C165" s="1"/>
      <c r="D165" s="1"/>
      <c r="E165" s="58" t="s">
        <v>250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>
      <c r="A166" s="9"/>
      <c r="B166" s="57" t="s">
        <v>71</v>
      </c>
      <c r="C166" s="1"/>
      <c r="D166" s="1"/>
      <c r="E166" s="58" t="s">
        <v>251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>
      <c r="A167" s="9"/>
      <c r="B167" s="57" t="s">
        <v>73</v>
      </c>
      <c r="C167" s="1"/>
      <c r="D167" s="1"/>
      <c r="E167" s="58" t="s">
        <v>247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 thickBot="1">
      <c r="A168" s="9"/>
      <c r="B168" s="59" t="s">
        <v>75</v>
      </c>
      <c r="C168" s="31"/>
      <c r="D168" s="31"/>
      <c r="E168" s="60" t="s">
        <v>76</v>
      </c>
      <c r="F168" s="31"/>
      <c r="G168" s="31"/>
      <c r="H168" s="61"/>
      <c r="I168" s="31"/>
      <c r="J168" s="61"/>
      <c r="K168" s="31"/>
      <c r="L168" s="31"/>
      <c r="M168" s="12"/>
      <c r="N168" s="2"/>
      <c r="O168" s="2"/>
      <c r="P168" s="2"/>
      <c r="Q168" s="2"/>
    </row>
    <row r="169" thickTop="1">
      <c r="A169" s="9"/>
      <c r="B169" s="50">
        <v>26</v>
      </c>
      <c r="C169" s="51" t="s">
        <v>252</v>
      </c>
      <c r="D169" s="51" t="s">
        <v>3</v>
      </c>
      <c r="E169" s="51" t="s">
        <v>253</v>
      </c>
      <c r="F169" s="51" t="s">
        <v>3</v>
      </c>
      <c r="G169" s="52" t="s">
        <v>145</v>
      </c>
      <c r="H169" s="62">
        <v>2813.0999999999999</v>
      </c>
      <c r="I169" s="33">
        <f>ROUND(0,2)</f>
        <v>0</v>
      </c>
      <c r="J169" s="63">
        <f>ROUND(I169*H169,2)</f>
        <v>0</v>
      </c>
      <c r="K169" s="64">
        <v>0.20999999999999999</v>
      </c>
      <c r="L169" s="65">
        <f>IF(ISNUMBER(K169),ROUND(J169*(K169+1),2),0)</f>
        <v>0</v>
      </c>
      <c r="M169" s="12"/>
      <c r="N169" s="2"/>
      <c r="O169" s="2"/>
      <c r="P169" s="2"/>
      <c r="Q169" s="42">
        <f>IF(ISNUMBER(K169),IF(H169&gt;0,IF(I169&gt;0,J169,0),0),0)</f>
        <v>0</v>
      </c>
      <c r="R169" s="27">
        <f>IF(ISNUMBER(K169)=FALSE,J169,0)</f>
        <v>0</v>
      </c>
    </row>
    <row r="170">
      <c r="A170" s="9"/>
      <c r="B170" s="57" t="s">
        <v>69</v>
      </c>
      <c r="C170" s="1"/>
      <c r="D170" s="1"/>
      <c r="E170" s="58" t="s">
        <v>254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>
      <c r="A171" s="9"/>
      <c r="B171" s="57" t="s">
        <v>71</v>
      </c>
      <c r="C171" s="1"/>
      <c r="D171" s="1"/>
      <c r="E171" s="58" t="s">
        <v>255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73</v>
      </c>
      <c r="C172" s="1"/>
      <c r="D172" s="1"/>
      <c r="E172" s="58" t="s">
        <v>256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>
      <c r="A173" s="9"/>
      <c r="B173" s="59" t="s">
        <v>75</v>
      </c>
      <c r="C173" s="31"/>
      <c r="D173" s="31"/>
      <c r="E173" s="60" t="s">
        <v>76</v>
      </c>
      <c r="F173" s="31"/>
      <c r="G173" s="31"/>
      <c r="H173" s="61"/>
      <c r="I173" s="31"/>
      <c r="J173" s="61"/>
      <c r="K173" s="31"/>
      <c r="L173" s="31"/>
      <c r="M173" s="12"/>
      <c r="N173" s="2"/>
      <c r="O173" s="2"/>
      <c r="P173" s="2"/>
      <c r="Q173" s="2"/>
    </row>
    <row r="174" thickTop="1">
      <c r="A174" s="9"/>
      <c r="B174" s="50">
        <v>27</v>
      </c>
      <c r="C174" s="51" t="s">
        <v>257</v>
      </c>
      <c r="D174" s="51" t="s">
        <v>3</v>
      </c>
      <c r="E174" s="51" t="s">
        <v>258</v>
      </c>
      <c r="F174" s="51" t="s">
        <v>3</v>
      </c>
      <c r="G174" s="52" t="s">
        <v>145</v>
      </c>
      <c r="H174" s="62">
        <v>11202.992</v>
      </c>
      <c r="I174" s="33">
        <f>ROUND(0,2)</f>
        <v>0</v>
      </c>
      <c r="J174" s="63">
        <f>ROUND(I174*H174,2)</f>
        <v>0</v>
      </c>
      <c r="K174" s="64">
        <v>0.20999999999999999</v>
      </c>
      <c r="L174" s="65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57" t="s">
        <v>69</v>
      </c>
      <c r="C175" s="1"/>
      <c r="D175" s="1"/>
      <c r="E175" s="58" t="s">
        <v>259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>
      <c r="A176" s="9"/>
      <c r="B176" s="57" t="s">
        <v>71</v>
      </c>
      <c r="C176" s="1"/>
      <c r="D176" s="1"/>
      <c r="E176" s="58" t="s">
        <v>260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73</v>
      </c>
      <c r="C177" s="1"/>
      <c r="D177" s="1"/>
      <c r="E177" s="58" t="s">
        <v>261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thickBot="1">
      <c r="A178" s="9"/>
      <c r="B178" s="59" t="s">
        <v>75</v>
      </c>
      <c r="C178" s="31"/>
      <c r="D178" s="31"/>
      <c r="E178" s="60" t="s">
        <v>76</v>
      </c>
      <c r="F178" s="31"/>
      <c r="G178" s="31"/>
      <c r="H178" s="61"/>
      <c r="I178" s="31"/>
      <c r="J178" s="61"/>
      <c r="K178" s="31"/>
      <c r="L178" s="31"/>
      <c r="M178" s="12"/>
      <c r="N178" s="2"/>
      <c r="O178" s="2"/>
      <c r="P178" s="2"/>
      <c r="Q178" s="2"/>
    </row>
    <row r="179" thickTop="1">
      <c r="A179" s="9"/>
      <c r="B179" s="50">
        <v>28</v>
      </c>
      <c r="C179" s="51" t="s">
        <v>262</v>
      </c>
      <c r="D179" s="51" t="s">
        <v>3</v>
      </c>
      <c r="E179" s="51" t="s">
        <v>263</v>
      </c>
      <c r="F179" s="51" t="s">
        <v>3</v>
      </c>
      <c r="G179" s="52" t="s">
        <v>145</v>
      </c>
      <c r="H179" s="62">
        <v>11037.492</v>
      </c>
      <c r="I179" s="33">
        <f>ROUND(0,2)</f>
        <v>0</v>
      </c>
      <c r="J179" s="63">
        <f>ROUND(I179*H179,2)</f>
        <v>0</v>
      </c>
      <c r="K179" s="64">
        <v>0.20999999999999999</v>
      </c>
      <c r="L179" s="65">
        <f>IF(ISNUMBER(K179),ROUND(J179*(K179+1),2),0)</f>
        <v>0</v>
      </c>
      <c r="M179" s="12"/>
      <c r="N179" s="2"/>
      <c r="O179" s="2"/>
      <c r="P179" s="2"/>
      <c r="Q179" s="42">
        <f>IF(ISNUMBER(K179),IF(H179&gt;0,IF(I179&gt;0,J179,0),0),0)</f>
        <v>0</v>
      </c>
      <c r="R179" s="27">
        <f>IF(ISNUMBER(K179)=FALSE,J179,0)</f>
        <v>0</v>
      </c>
    </row>
    <row r="180">
      <c r="A180" s="9"/>
      <c r="B180" s="57" t="s">
        <v>69</v>
      </c>
      <c r="C180" s="1"/>
      <c r="D180" s="1"/>
      <c r="E180" s="58" t="s">
        <v>264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>
      <c r="A181" s="9"/>
      <c r="B181" s="57" t="s">
        <v>71</v>
      </c>
      <c r="C181" s="1"/>
      <c r="D181" s="1"/>
      <c r="E181" s="58" t="s">
        <v>265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73</v>
      </c>
      <c r="C182" s="1"/>
      <c r="D182" s="1"/>
      <c r="E182" s="58" t="s">
        <v>261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thickBot="1">
      <c r="A183" s="9"/>
      <c r="B183" s="59" t="s">
        <v>75</v>
      </c>
      <c r="C183" s="31"/>
      <c r="D183" s="31"/>
      <c r="E183" s="60" t="s">
        <v>76</v>
      </c>
      <c r="F183" s="31"/>
      <c r="G183" s="31"/>
      <c r="H183" s="61"/>
      <c r="I183" s="31"/>
      <c r="J183" s="61"/>
      <c r="K183" s="31"/>
      <c r="L183" s="31"/>
      <c r="M183" s="12"/>
      <c r="N183" s="2"/>
      <c r="O183" s="2"/>
      <c r="P183" s="2"/>
      <c r="Q183" s="2"/>
    </row>
    <row r="184" thickTop="1">
      <c r="A184" s="9"/>
      <c r="B184" s="50">
        <v>29</v>
      </c>
      <c r="C184" s="51" t="s">
        <v>266</v>
      </c>
      <c r="D184" s="51" t="s">
        <v>3</v>
      </c>
      <c r="E184" s="51" t="s">
        <v>267</v>
      </c>
      <c r="F184" s="51" t="s">
        <v>3</v>
      </c>
      <c r="G184" s="52" t="s">
        <v>145</v>
      </c>
      <c r="H184" s="62">
        <v>10872</v>
      </c>
      <c r="I184" s="33">
        <f>ROUND(0,2)</f>
        <v>0</v>
      </c>
      <c r="J184" s="63">
        <f>ROUND(I184*H184,2)</f>
        <v>0</v>
      </c>
      <c r="K184" s="64">
        <v>0.20999999999999999</v>
      </c>
      <c r="L184" s="65">
        <f>IF(ISNUMBER(K184),ROUND(J184*(K184+1),2),0)</f>
        <v>0</v>
      </c>
      <c r="M184" s="12"/>
      <c r="N184" s="2"/>
      <c r="O184" s="2"/>
      <c r="P184" s="2"/>
      <c r="Q184" s="42">
        <f>IF(ISNUMBER(K184),IF(H184&gt;0,IF(I184&gt;0,J184,0),0),0)</f>
        <v>0</v>
      </c>
      <c r="R184" s="27">
        <f>IF(ISNUMBER(K184)=FALSE,J184,0)</f>
        <v>0</v>
      </c>
    </row>
    <row r="185">
      <c r="A185" s="9"/>
      <c r="B185" s="57" t="s">
        <v>69</v>
      </c>
      <c r="C185" s="1"/>
      <c r="D185" s="1"/>
      <c r="E185" s="58" t="s">
        <v>268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>
      <c r="A186" s="9"/>
      <c r="B186" s="57" t="s">
        <v>71</v>
      </c>
      <c r="C186" s="1"/>
      <c r="D186" s="1"/>
      <c r="E186" s="58" t="s">
        <v>269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73</v>
      </c>
      <c r="C187" s="1"/>
      <c r="D187" s="1"/>
      <c r="E187" s="58" t="s">
        <v>270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thickBot="1">
      <c r="A188" s="9"/>
      <c r="B188" s="59" t="s">
        <v>75</v>
      </c>
      <c r="C188" s="31"/>
      <c r="D188" s="31"/>
      <c r="E188" s="60" t="s">
        <v>76</v>
      </c>
      <c r="F188" s="31"/>
      <c r="G188" s="31"/>
      <c r="H188" s="61"/>
      <c r="I188" s="31"/>
      <c r="J188" s="61"/>
      <c r="K188" s="31"/>
      <c r="L188" s="31"/>
      <c r="M188" s="12"/>
      <c r="N188" s="2"/>
      <c r="O188" s="2"/>
      <c r="P188" s="2"/>
      <c r="Q188" s="2"/>
    </row>
    <row r="189" thickTop="1">
      <c r="A189" s="9"/>
      <c r="B189" s="50">
        <v>30</v>
      </c>
      <c r="C189" s="51" t="s">
        <v>271</v>
      </c>
      <c r="D189" s="51" t="s">
        <v>3</v>
      </c>
      <c r="E189" s="51" t="s">
        <v>272</v>
      </c>
      <c r="F189" s="51" t="s">
        <v>3</v>
      </c>
      <c r="G189" s="52" t="s">
        <v>145</v>
      </c>
      <c r="H189" s="62">
        <v>11037.492</v>
      </c>
      <c r="I189" s="33">
        <f>ROUND(0,2)</f>
        <v>0</v>
      </c>
      <c r="J189" s="63">
        <f>ROUND(I189*H189,2)</f>
        <v>0</v>
      </c>
      <c r="K189" s="64">
        <v>0.20999999999999999</v>
      </c>
      <c r="L189" s="65">
        <f>IF(ISNUMBER(K189),ROUND(J189*(K189+1),2),0)</f>
        <v>0</v>
      </c>
      <c r="M189" s="12"/>
      <c r="N189" s="2"/>
      <c r="O189" s="2"/>
      <c r="P189" s="2"/>
      <c r="Q189" s="42">
        <f>IF(ISNUMBER(K189),IF(H189&gt;0,IF(I189&gt;0,J189,0),0),0)</f>
        <v>0</v>
      </c>
      <c r="R189" s="27">
        <f>IF(ISNUMBER(K189)=FALSE,J189,0)</f>
        <v>0</v>
      </c>
    </row>
    <row r="190">
      <c r="A190" s="9"/>
      <c r="B190" s="57" t="s">
        <v>69</v>
      </c>
      <c r="C190" s="1"/>
      <c r="D190" s="1"/>
      <c r="E190" s="58" t="s">
        <v>273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>
      <c r="A191" s="9"/>
      <c r="B191" s="57" t="s">
        <v>71</v>
      </c>
      <c r="C191" s="1"/>
      <c r="D191" s="1"/>
      <c r="E191" s="58" t="s">
        <v>265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73</v>
      </c>
      <c r="C192" s="1"/>
      <c r="D192" s="1"/>
      <c r="E192" s="58" t="s">
        <v>270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thickBot="1">
      <c r="A193" s="9"/>
      <c r="B193" s="59" t="s">
        <v>75</v>
      </c>
      <c r="C193" s="31"/>
      <c r="D193" s="31"/>
      <c r="E193" s="60" t="s">
        <v>76</v>
      </c>
      <c r="F193" s="31"/>
      <c r="G193" s="31"/>
      <c r="H193" s="61"/>
      <c r="I193" s="31"/>
      <c r="J193" s="61"/>
      <c r="K193" s="31"/>
      <c r="L193" s="31"/>
      <c r="M193" s="12"/>
      <c r="N193" s="2"/>
      <c r="O193" s="2"/>
      <c r="P193" s="2"/>
      <c r="Q193" s="2"/>
    </row>
    <row r="194" thickTop="1" thickBot="1" ht="25" customHeight="1">
      <c r="A194" s="9"/>
      <c r="B194" s="1"/>
      <c r="C194" s="66">
        <v>5</v>
      </c>
      <c r="D194" s="1"/>
      <c r="E194" s="66" t="s">
        <v>127</v>
      </c>
      <c r="F194" s="1"/>
      <c r="G194" s="67" t="s">
        <v>117</v>
      </c>
      <c r="H194" s="68">
        <f>J159+J164+J169+J174+J179+J184+J189</f>
        <v>0</v>
      </c>
      <c r="I194" s="67" t="s">
        <v>118</v>
      </c>
      <c r="J194" s="69">
        <f>(L194-H194)</f>
        <v>0</v>
      </c>
      <c r="K194" s="67" t="s">
        <v>119</v>
      </c>
      <c r="L194" s="70">
        <f>L159+L164+L169+L174+L179+L184+L189</f>
        <v>0</v>
      </c>
      <c r="M194" s="12"/>
      <c r="N194" s="2"/>
      <c r="O194" s="2"/>
      <c r="P194" s="2"/>
      <c r="Q194" s="42">
        <f>0+Q159+Q164+Q169+Q174+Q179+Q184+Q189</f>
        <v>0</v>
      </c>
      <c r="R194" s="27">
        <f>0+R159+R164+R169+R174+R179+R184+R189</f>
        <v>0</v>
      </c>
      <c r="S194" s="71">
        <f>Q194*(1+J194)+R194</f>
        <v>0</v>
      </c>
    </row>
    <row r="195" thickTop="1" thickBot="1" ht="25" customHeight="1">
      <c r="A195" s="9"/>
      <c r="B195" s="72"/>
      <c r="C195" s="72"/>
      <c r="D195" s="72"/>
      <c r="E195" s="72"/>
      <c r="F195" s="72"/>
      <c r="G195" s="73" t="s">
        <v>120</v>
      </c>
      <c r="H195" s="74">
        <f>J159+J164+J169+J174+J179+J184+J189</f>
        <v>0</v>
      </c>
      <c r="I195" s="73" t="s">
        <v>121</v>
      </c>
      <c r="J195" s="75">
        <f>0+J194</f>
        <v>0</v>
      </c>
      <c r="K195" s="73" t="s">
        <v>122</v>
      </c>
      <c r="L195" s="76">
        <f>L159+L164+L169+L174+L179+L184+L189</f>
        <v>0</v>
      </c>
      <c r="M195" s="12"/>
      <c r="N195" s="2"/>
      <c r="O195" s="2"/>
      <c r="P195" s="2"/>
      <c r="Q195" s="2"/>
    </row>
    <row r="196" ht="40" customHeight="1">
      <c r="A196" s="9"/>
      <c r="B196" s="81" t="s">
        <v>274</v>
      </c>
      <c r="C196" s="1"/>
      <c r="D196" s="1"/>
      <c r="E196" s="1"/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>
      <c r="A197" s="9"/>
      <c r="B197" s="50">
        <v>31</v>
      </c>
      <c r="C197" s="51" t="s">
        <v>275</v>
      </c>
      <c r="D197" s="51" t="s">
        <v>3</v>
      </c>
      <c r="E197" s="51" t="s">
        <v>276</v>
      </c>
      <c r="F197" s="51" t="s">
        <v>3</v>
      </c>
      <c r="G197" s="52" t="s">
        <v>159</v>
      </c>
      <c r="H197" s="53">
        <v>24.66</v>
      </c>
      <c r="I197" s="25">
        <f>ROUND(0,2)</f>
        <v>0</v>
      </c>
      <c r="J197" s="54">
        <f>ROUND(I197*H197,2)</f>
        <v>0</v>
      </c>
      <c r="K197" s="55">
        <v>0.20999999999999999</v>
      </c>
      <c r="L197" s="56">
        <f>IF(ISNUMBER(K197),ROUND(J197*(K197+1),2),0)</f>
        <v>0</v>
      </c>
      <c r="M197" s="12"/>
      <c r="N197" s="2"/>
      <c r="O197" s="2"/>
      <c r="P197" s="2"/>
      <c r="Q197" s="42">
        <f>IF(ISNUMBER(K197),IF(H197&gt;0,IF(I197&gt;0,J197,0),0),0)</f>
        <v>0</v>
      </c>
      <c r="R197" s="27">
        <f>IF(ISNUMBER(K197)=FALSE,J197,0)</f>
        <v>0</v>
      </c>
    </row>
    <row r="198">
      <c r="A198" s="9"/>
      <c r="B198" s="57" t="s">
        <v>69</v>
      </c>
      <c r="C198" s="1"/>
      <c r="D198" s="1"/>
      <c r="E198" s="58" t="s">
        <v>277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>
      <c r="A199" s="9"/>
      <c r="B199" s="57" t="s">
        <v>71</v>
      </c>
      <c r="C199" s="1"/>
      <c r="D199" s="1"/>
      <c r="E199" s="58" t="s">
        <v>278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73</v>
      </c>
      <c r="C200" s="1"/>
      <c r="D200" s="1"/>
      <c r="E200" s="58" t="s">
        <v>279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thickBot="1">
      <c r="A201" s="9"/>
      <c r="B201" s="59" t="s">
        <v>75</v>
      </c>
      <c r="C201" s="31"/>
      <c r="D201" s="31"/>
      <c r="E201" s="60" t="s">
        <v>76</v>
      </c>
      <c r="F201" s="31"/>
      <c r="G201" s="31"/>
      <c r="H201" s="61"/>
      <c r="I201" s="31"/>
      <c r="J201" s="61"/>
      <c r="K201" s="31"/>
      <c r="L201" s="31"/>
      <c r="M201" s="12"/>
      <c r="N201" s="2"/>
      <c r="O201" s="2"/>
      <c r="P201" s="2"/>
      <c r="Q201" s="2"/>
    </row>
    <row r="202" thickTop="1" thickBot="1" ht="25" customHeight="1">
      <c r="A202" s="9"/>
      <c r="B202" s="1"/>
      <c r="C202" s="66">
        <v>8</v>
      </c>
      <c r="D202" s="1"/>
      <c r="E202" s="66" t="s">
        <v>128</v>
      </c>
      <c r="F202" s="1"/>
      <c r="G202" s="67" t="s">
        <v>117</v>
      </c>
      <c r="H202" s="68">
        <f>0+J197</f>
        <v>0</v>
      </c>
      <c r="I202" s="67" t="s">
        <v>118</v>
      </c>
      <c r="J202" s="69">
        <f>(L202-H202)</f>
        <v>0</v>
      </c>
      <c r="K202" s="67" t="s">
        <v>119</v>
      </c>
      <c r="L202" s="70">
        <f>0+L197</f>
        <v>0</v>
      </c>
      <c r="M202" s="12"/>
      <c r="N202" s="2"/>
      <c r="O202" s="2"/>
      <c r="P202" s="2"/>
      <c r="Q202" s="42">
        <f>0+Q197</f>
        <v>0</v>
      </c>
      <c r="R202" s="27">
        <f>0+R197</f>
        <v>0</v>
      </c>
      <c r="S202" s="71">
        <f>Q202*(1+J202)+R202</f>
        <v>0</v>
      </c>
    </row>
    <row r="203" thickTop="1" thickBot="1" ht="25" customHeight="1">
      <c r="A203" s="9"/>
      <c r="B203" s="72"/>
      <c r="C203" s="72"/>
      <c r="D203" s="72"/>
      <c r="E203" s="72"/>
      <c r="F203" s="72"/>
      <c r="G203" s="73" t="s">
        <v>120</v>
      </c>
      <c r="H203" s="74">
        <f>0+J197</f>
        <v>0</v>
      </c>
      <c r="I203" s="73" t="s">
        <v>121</v>
      </c>
      <c r="J203" s="75">
        <f>0+J202</f>
        <v>0</v>
      </c>
      <c r="K203" s="73" t="s">
        <v>122</v>
      </c>
      <c r="L203" s="76">
        <f>0+L197</f>
        <v>0</v>
      </c>
      <c r="M203" s="12"/>
      <c r="N203" s="2"/>
      <c r="O203" s="2"/>
      <c r="P203" s="2"/>
      <c r="Q203" s="2"/>
    </row>
    <row r="204" ht="40" customHeight="1">
      <c r="A204" s="9"/>
      <c r="B204" s="81" t="s">
        <v>280</v>
      </c>
      <c r="C204" s="1"/>
      <c r="D204" s="1"/>
      <c r="E204" s="1"/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0">
        <v>32</v>
      </c>
      <c r="C205" s="51" t="s">
        <v>281</v>
      </c>
      <c r="D205" s="51" t="s">
        <v>3</v>
      </c>
      <c r="E205" s="51" t="s">
        <v>282</v>
      </c>
      <c r="F205" s="51" t="s">
        <v>3</v>
      </c>
      <c r="G205" s="52" t="s">
        <v>169</v>
      </c>
      <c r="H205" s="53">
        <v>470</v>
      </c>
      <c r="I205" s="25">
        <f>ROUND(0,2)</f>
        <v>0</v>
      </c>
      <c r="J205" s="54">
        <f>ROUND(I205*H205,2)</f>
        <v>0</v>
      </c>
      <c r="K205" s="55">
        <v>0.20999999999999999</v>
      </c>
      <c r="L205" s="56">
        <f>IF(ISNUMBER(K205),ROUND(J205*(K205+1),2),0)</f>
        <v>0</v>
      </c>
      <c r="M205" s="12"/>
      <c r="N205" s="2"/>
      <c r="O205" s="2"/>
      <c r="P205" s="2"/>
      <c r="Q205" s="42">
        <f>IF(ISNUMBER(K205),IF(H205&gt;0,IF(I205&gt;0,J205,0),0),0)</f>
        <v>0</v>
      </c>
      <c r="R205" s="27">
        <f>IF(ISNUMBER(K205)=FALSE,J205,0)</f>
        <v>0</v>
      </c>
    </row>
    <row r="206">
      <c r="A206" s="9"/>
      <c r="B206" s="57" t="s">
        <v>69</v>
      </c>
      <c r="C206" s="1"/>
      <c r="D206" s="1"/>
      <c r="E206" s="58" t="s">
        <v>283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>
      <c r="A207" s="9"/>
      <c r="B207" s="57" t="s">
        <v>71</v>
      </c>
      <c r="C207" s="1"/>
      <c r="D207" s="1"/>
      <c r="E207" s="58" t="s">
        <v>284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>
      <c r="A208" s="9"/>
      <c r="B208" s="57" t="s">
        <v>73</v>
      </c>
      <c r="C208" s="1"/>
      <c r="D208" s="1"/>
      <c r="E208" s="58" t="s">
        <v>285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thickBot="1">
      <c r="A209" s="9"/>
      <c r="B209" s="59" t="s">
        <v>75</v>
      </c>
      <c r="C209" s="31"/>
      <c r="D209" s="31"/>
      <c r="E209" s="60" t="s">
        <v>76</v>
      </c>
      <c r="F209" s="31"/>
      <c r="G209" s="31"/>
      <c r="H209" s="61"/>
      <c r="I209" s="31"/>
      <c r="J209" s="61"/>
      <c r="K209" s="31"/>
      <c r="L209" s="31"/>
      <c r="M209" s="12"/>
      <c r="N209" s="2"/>
      <c r="O209" s="2"/>
      <c r="P209" s="2"/>
      <c r="Q209" s="2"/>
    </row>
    <row r="210" thickTop="1">
      <c r="A210" s="9"/>
      <c r="B210" s="50">
        <v>33</v>
      </c>
      <c r="C210" s="51" t="s">
        <v>286</v>
      </c>
      <c r="D210" s="51" t="s">
        <v>3</v>
      </c>
      <c r="E210" s="51" t="s">
        <v>287</v>
      </c>
      <c r="F210" s="51" t="s">
        <v>3</v>
      </c>
      <c r="G210" s="52" t="s">
        <v>94</v>
      </c>
      <c r="H210" s="62">
        <v>110</v>
      </c>
      <c r="I210" s="33">
        <f>ROUND(0,2)</f>
        <v>0</v>
      </c>
      <c r="J210" s="63">
        <f>ROUND(I210*H210,2)</f>
        <v>0</v>
      </c>
      <c r="K210" s="64">
        <v>0.20999999999999999</v>
      </c>
      <c r="L210" s="65">
        <f>IF(ISNUMBER(K210),ROUND(J210*(K210+1),2),0)</f>
        <v>0</v>
      </c>
      <c r="M210" s="12"/>
      <c r="N210" s="2"/>
      <c r="O210" s="2"/>
      <c r="P210" s="2"/>
      <c r="Q210" s="42">
        <f>IF(ISNUMBER(K210),IF(H210&gt;0,IF(I210&gt;0,J210,0),0),0)</f>
        <v>0</v>
      </c>
      <c r="R210" s="27">
        <f>IF(ISNUMBER(K210)=FALSE,J210,0)</f>
        <v>0</v>
      </c>
    </row>
    <row r="211">
      <c r="A211" s="9"/>
      <c r="B211" s="57" t="s">
        <v>69</v>
      </c>
      <c r="C211" s="1"/>
      <c r="D211" s="1"/>
      <c r="E211" s="58" t="s">
        <v>288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>
      <c r="A212" s="9"/>
      <c r="B212" s="57" t="s">
        <v>71</v>
      </c>
      <c r="C212" s="1"/>
      <c r="D212" s="1"/>
      <c r="E212" s="58" t="s">
        <v>289</v>
      </c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>
      <c r="A213" s="9"/>
      <c r="B213" s="57" t="s">
        <v>73</v>
      </c>
      <c r="C213" s="1"/>
      <c r="D213" s="1"/>
      <c r="E213" s="58" t="s">
        <v>290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thickBot="1">
      <c r="A214" s="9"/>
      <c r="B214" s="59" t="s">
        <v>75</v>
      </c>
      <c r="C214" s="31"/>
      <c r="D214" s="31"/>
      <c r="E214" s="60" t="s">
        <v>76</v>
      </c>
      <c r="F214" s="31"/>
      <c r="G214" s="31"/>
      <c r="H214" s="61"/>
      <c r="I214" s="31"/>
      <c r="J214" s="61"/>
      <c r="K214" s="31"/>
      <c r="L214" s="31"/>
      <c r="M214" s="12"/>
      <c r="N214" s="2"/>
      <c r="O214" s="2"/>
      <c r="P214" s="2"/>
      <c r="Q214" s="2"/>
    </row>
    <row r="215" thickTop="1">
      <c r="A215" s="9"/>
      <c r="B215" s="50">
        <v>34</v>
      </c>
      <c r="C215" s="51" t="s">
        <v>291</v>
      </c>
      <c r="D215" s="51" t="s">
        <v>3</v>
      </c>
      <c r="E215" s="51" t="s">
        <v>292</v>
      </c>
      <c r="F215" s="51" t="s">
        <v>3</v>
      </c>
      <c r="G215" s="52" t="s">
        <v>94</v>
      </c>
      <c r="H215" s="62">
        <v>1</v>
      </c>
      <c r="I215" s="33">
        <f>ROUND(0,2)</f>
        <v>0</v>
      </c>
      <c r="J215" s="63">
        <f>ROUND(I215*H215,2)</f>
        <v>0</v>
      </c>
      <c r="K215" s="64">
        <v>0.20999999999999999</v>
      </c>
      <c r="L215" s="65">
        <f>IF(ISNUMBER(K215),ROUND(J215*(K215+1),2),0)</f>
        <v>0</v>
      </c>
      <c r="M215" s="12"/>
      <c r="N215" s="2"/>
      <c r="O215" s="2"/>
      <c r="P215" s="2"/>
      <c r="Q215" s="42">
        <f>IF(ISNUMBER(K215),IF(H215&gt;0,IF(I215&gt;0,J215,0),0),0)</f>
        <v>0</v>
      </c>
      <c r="R215" s="27">
        <f>IF(ISNUMBER(K215)=FALSE,J215,0)</f>
        <v>0</v>
      </c>
    </row>
    <row r="216">
      <c r="A216" s="9"/>
      <c r="B216" s="57" t="s">
        <v>69</v>
      </c>
      <c r="C216" s="1"/>
      <c r="D216" s="1"/>
      <c r="E216" s="58" t="s">
        <v>293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>
      <c r="A217" s="9"/>
      <c r="B217" s="57" t="s">
        <v>71</v>
      </c>
      <c r="C217" s="1"/>
      <c r="D217" s="1"/>
      <c r="E217" s="58" t="s">
        <v>72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>
      <c r="A218" s="9"/>
      <c r="B218" s="57" t="s">
        <v>73</v>
      </c>
      <c r="C218" s="1"/>
      <c r="D218" s="1"/>
      <c r="E218" s="58" t="s">
        <v>294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thickBot="1">
      <c r="A219" s="9"/>
      <c r="B219" s="59" t="s">
        <v>75</v>
      </c>
      <c r="C219" s="31"/>
      <c r="D219" s="31"/>
      <c r="E219" s="60" t="s">
        <v>76</v>
      </c>
      <c r="F219" s="31"/>
      <c r="G219" s="31"/>
      <c r="H219" s="61"/>
      <c r="I219" s="31"/>
      <c r="J219" s="61"/>
      <c r="K219" s="31"/>
      <c r="L219" s="31"/>
      <c r="M219" s="12"/>
      <c r="N219" s="2"/>
      <c r="O219" s="2"/>
      <c r="P219" s="2"/>
      <c r="Q219" s="2"/>
    </row>
    <row r="220" thickTop="1">
      <c r="A220" s="9"/>
      <c r="B220" s="50">
        <v>35</v>
      </c>
      <c r="C220" s="51" t="s">
        <v>295</v>
      </c>
      <c r="D220" s="51" t="s">
        <v>3</v>
      </c>
      <c r="E220" s="51" t="s">
        <v>296</v>
      </c>
      <c r="F220" s="51" t="s">
        <v>3</v>
      </c>
      <c r="G220" s="52" t="s">
        <v>94</v>
      </c>
      <c r="H220" s="62">
        <v>11</v>
      </c>
      <c r="I220" s="33">
        <f>ROUND(0,2)</f>
        <v>0</v>
      </c>
      <c r="J220" s="63">
        <f>ROUND(I220*H220,2)</f>
        <v>0</v>
      </c>
      <c r="K220" s="64">
        <v>0.20999999999999999</v>
      </c>
      <c r="L220" s="65">
        <f>IF(ISNUMBER(K220),ROUND(J220*(K220+1),2),0)</f>
        <v>0</v>
      </c>
      <c r="M220" s="12"/>
      <c r="N220" s="2"/>
      <c r="O220" s="2"/>
      <c r="P220" s="2"/>
      <c r="Q220" s="42">
        <f>IF(ISNUMBER(K220),IF(H220&gt;0,IF(I220&gt;0,J220,0),0),0)</f>
        <v>0</v>
      </c>
      <c r="R220" s="27">
        <f>IF(ISNUMBER(K220)=FALSE,J220,0)</f>
        <v>0</v>
      </c>
    </row>
    <row r="221">
      <c r="A221" s="9"/>
      <c r="B221" s="57" t="s">
        <v>69</v>
      </c>
      <c r="C221" s="1"/>
      <c r="D221" s="1"/>
      <c r="E221" s="58" t="s">
        <v>297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>
      <c r="A222" s="9"/>
      <c r="B222" s="57" t="s">
        <v>71</v>
      </c>
      <c r="C222" s="1"/>
      <c r="D222" s="1"/>
      <c r="E222" s="58" t="s">
        <v>298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>
      <c r="A223" s="9"/>
      <c r="B223" s="57" t="s">
        <v>73</v>
      </c>
      <c r="C223" s="1"/>
      <c r="D223" s="1"/>
      <c r="E223" s="58" t="s">
        <v>299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>
      <c r="A224" s="9"/>
      <c r="B224" s="59" t="s">
        <v>75</v>
      </c>
      <c r="C224" s="31"/>
      <c r="D224" s="31"/>
      <c r="E224" s="60" t="s">
        <v>76</v>
      </c>
      <c r="F224" s="31"/>
      <c r="G224" s="31"/>
      <c r="H224" s="61"/>
      <c r="I224" s="31"/>
      <c r="J224" s="61"/>
      <c r="K224" s="31"/>
      <c r="L224" s="31"/>
      <c r="M224" s="12"/>
      <c r="N224" s="2"/>
      <c r="O224" s="2"/>
      <c r="P224" s="2"/>
      <c r="Q224" s="2"/>
    </row>
    <row r="225" thickTop="1">
      <c r="A225" s="9"/>
      <c r="B225" s="50">
        <v>36</v>
      </c>
      <c r="C225" s="51" t="s">
        <v>300</v>
      </c>
      <c r="D225" s="51" t="s">
        <v>3</v>
      </c>
      <c r="E225" s="51" t="s">
        <v>301</v>
      </c>
      <c r="F225" s="51" t="s">
        <v>3</v>
      </c>
      <c r="G225" s="52" t="s">
        <v>145</v>
      </c>
      <c r="H225" s="62">
        <v>262.5</v>
      </c>
      <c r="I225" s="33">
        <f>ROUND(0,2)</f>
        <v>0</v>
      </c>
      <c r="J225" s="63">
        <f>ROUND(I225*H225,2)</f>
        <v>0</v>
      </c>
      <c r="K225" s="64">
        <v>0.20999999999999999</v>
      </c>
      <c r="L225" s="65">
        <f>IF(ISNUMBER(K225),ROUND(J225*(K225+1),2),0)</f>
        <v>0</v>
      </c>
      <c r="M225" s="12"/>
      <c r="N225" s="2"/>
      <c r="O225" s="2"/>
      <c r="P225" s="2"/>
      <c r="Q225" s="42">
        <f>IF(ISNUMBER(K225),IF(H225&gt;0,IF(I225&gt;0,J225,0),0),0)</f>
        <v>0</v>
      </c>
      <c r="R225" s="27">
        <f>IF(ISNUMBER(K225)=FALSE,J225,0)</f>
        <v>0</v>
      </c>
    </row>
    <row r="226">
      <c r="A226" s="9"/>
      <c r="B226" s="57" t="s">
        <v>69</v>
      </c>
      <c r="C226" s="1"/>
      <c r="D226" s="1"/>
      <c r="E226" s="58" t="s">
        <v>302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>
      <c r="A227" s="9"/>
      <c r="B227" s="57" t="s">
        <v>71</v>
      </c>
      <c r="C227" s="1"/>
      <c r="D227" s="1"/>
      <c r="E227" s="58" t="s">
        <v>303</v>
      </c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>
      <c r="A228" s="9"/>
      <c r="B228" s="57" t="s">
        <v>73</v>
      </c>
      <c r="C228" s="1"/>
      <c r="D228" s="1"/>
      <c r="E228" s="58" t="s">
        <v>304</v>
      </c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thickBot="1">
      <c r="A229" s="9"/>
      <c r="B229" s="59" t="s">
        <v>75</v>
      </c>
      <c r="C229" s="31"/>
      <c r="D229" s="31"/>
      <c r="E229" s="60" t="s">
        <v>76</v>
      </c>
      <c r="F229" s="31"/>
      <c r="G229" s="31"/>
      <c r="H229" s="61"/>
      <c r="I229" s="31"/>
      <c r="J229" s="61"/>
      <c r="K229" s="31"/>
      <c r="L229" s="31"/>
      <c r="M229" s="12"/>
      <c r="N229" s="2"/>
      <c r="O229" s="2"/>
      <c r="P229" s="2"/>
      <c r="Q229" s="2"/>
    </row>
    <row r="230" thickTop="1">
      <c r="A230" s="9"/>
      <c r="B230" s="50">
        <v>37</v>
      </c>
      <c r="C230" s="51" t="s">
        <v>305</v>
      </c>
      <c r="D230" s="51" t="s">
        <v>3</v>
      </c>
      <c r="E230" s="51" t="s">
        <v>306</v>
      </c>
      <c r="F230" s="51" t="s">
        <v>3</v>
      </c>
      <c r="G230" s="52" t="s">
        <v>169</v>
      </c>
      <c r="H230" s="62">
        <v>45</v>
      </c>
      <c r="I230" s="33">
        <f>ROUND(0,2)</f>
        <v>0</v>
      </c>
      <c r="J230" s="63">
        <f>ROUND(I230*H230,2)</f>
        <v>0</v>
      </c>
      <c r="K230" s="64">
        <v>0.20999999999999999</v>
      </c>
      <c r="L230" s="65">
        <f>IF(ISNUMBER(K230),ROUND(J230*(K230+1),2),0)</f>
        <v>0</v>
      </c>
      <c r="M230" s="12"/>
      <c r="N230" s="2"/>
      <c r="O230" s="2"/>
      <c r="P230" s="2"/>
      <c r="Q230" s="42">
        <f>IF(ISNUMBER(K230),IF(H230&gt;0,IF(I230&gt;0,J230,0),0),0)</f>
        <v>0</v>
      </c>
      <c r="R230" s="27">
        <f>IF(ISNUMBER(K230)=FALSE,J230,0)</f>
        <v>0</v>
      </c>
    </row>
    <row r="231">
      <c r="A231" s="9"/>
      <c r="B231" s="57" t="s">
        <v>69</v>
      </c>
      <c r="C231" s="1"/>
      <c r="D231" s="1"/>
      <c r="E231" s="58" t="s">
        <v>307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>
      <c r="A232" s="9"/>
      <c r="B232" s="57" t="s">
        <v>71</v>
      </c>
      <c r="C232" s="1"/>
      <c r="D232" s="1"/>
      <c r="E232" s="58" t="s">
        <v>308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>
      <c r="A233" s="9"/>
      <c r="B233" s="57" t="s">
        <v>73</v>
      </c>
      <c r="C233" s="1"/>
      <c r="D233" s="1"/>
      <c r="E233" s="58" t="s">
        <v>309</v>
      </c>
      <c r="F233" s="1"/>
      <c r="G233" s="1"/>
      <c r="H233" s="49"/>
      <c r="I233" s="1"/>
      <c r="J233" s="49"/>
      <c r="K233" s="1"/>
      <c r="L233" s="1"/>
      <c r="M233" s="12"/>
      <c r="N233" s="2"/>
      <c r="O233" s="2"/>
      <c r="P233" s="2"/>
      <c r="Q233" s="2"/>
    </row>
    <row r="234" thickBot="1">
      <c r="A234" s="9"/>
      <c r="B234" s="59" t="s">
        <v>75</v>
      </c>
      <c r="C234" s="31"/>
      <c r="D234" s="31"/>
      <c r="E234" s="60" t="s">
        <v>76</v>
      </c>
      <c r="F234" s="31"/>
      <c r="G234" s="31"/>
      <c r="H234" s="61"/>
      <c r="I234" s="31"/>
      <c r="J234" s="61"/>
      <c r="K234" s="31"/>
      <c r="L234" s="31"/>
      <c r="M234" s="12"/>
      <c r="N234" s="2"/>
      <c r="O234" s="2"/>
      <c r="P234" s="2"/>
      <c r="Q234" s="2"/>
    </row>
    <row r="235" thickTop="1">
      <c r="A235" s="9"/>
      <c r="B235" s="50">
        <v>38</v>
      </c>
      <c r="C235" s="51" t="s">
        <v>310</v>
      </c>
      <c r="D235" s="51" t="s">
        <v>3</v>
      </c>
      <c r="E235" s="51" t="s">
        <v>311</v>
      </c>
      <c r="F235" s="51" t="s">
        <v>3</v>
      </c>
      <c r="G235" s="52" t="s">
        <v>94</v>
      </c>
      <c r="H235" s="62">
        <v>4</v>
      </c>
      <c r="I235" s="33">
        <f>ROUND(0,2)</f>
        <v>0</v>
      </c>
      <c r="J235" s="63">
        <f>ROUND(I235*H235,2)</f>
        <v>0</v>
      </c>
      <c r="K235" s="64">
        <v>0.20999999999999999</v>
      </c>
      <c r="L235" s="65">
        <f>IF(ISNUMBER(K235),ROUND(J235*(K235+1),2),0)</f>
        <v>0</v>
      </c>
      <c r="M235" s="12"/>
      <c r="N235" s="2"/>
      <c r="O235" s="2"/>
      <c r="P235" s="2"/>
      <c r="Q235" s="42">
        <f>IF(ISNUMBER(K235),IF(H235&gt;0,IF(I235&gt;0,J235,0),0),0)</f>
        <v>0</v>
      </c>
      <c r="R235" s="27">
        <f>IF(ISNUMBER(K235)=FALSE,J235,0)</f>
        <v>0</v>
      </c>
    </row>
    <row r="236">
      <c r="A236" s="9"/>
      <c r="B236" s="57" t="s">
        <v>69</v>
      </c>
      <c r="C236" s="1"/>
      <c r="D236" s="1"/>
      <c r="E236" s="58" t="s">
        <v>312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>
      <c r="A237" s="9"/>
      <c r="B237" s="57" t="s">
        <v>71</v>
      </c>
      <c r="C237" s="1"/>
      <c r="D237" s="1"/>
      <c r="E237" s="58" t="s">
        <v>313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>
      <c r="A238" s="9"/>
      <c r="B238" s="57" t="s">
        <v>73</v>
      </c>
      <c r="C238" s="1"/>
      <c r="D238" s="1"/>
      <c r="E238" s="58" t="s">
        <v>314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>
      <c r="A239" s="9"/>
      <c r="B239" s="59" t="s">
        <v>75</v>
      </c>
      <c r="C239" s="31"/>
      <c r="D239" s="31"/>
      <c r="E239" s="60" t="s">
        <v>76</v>
      </c>
      <c r="F239" s="31"/>
      <c r="G239" s="31"/>
      <c r="H239" s="61"/>
      <c r="I239" s="31"/>
      <c r="J239" s="61"/>
      <c r="K239" s="31"/>
      <c r="L239" s="31"/>
      <c r="M239" s="12"/>
      <c r="N239" s="2"/>
      <c r="O239" s="2"/>
      <c r="P239" s="2"/>
      <c r="Q239" s="2"/>
    </row>
    <row r="240" thickTop="1">
      <c r="A240" s="9"/>
      <c r="B240" s="50">
        <v>39</v>
      </c>
      <c r="C240" s="51" t="s">
        <v>315</v>
      </c>
      <c r="D240" s="51" t="s">
        <v>3</v>
      </c>
      <c r="E240" s="51" t="s">
        <v>316</v>
      </c>
      <c r="F240" s="51" t="s">
        <v>3</v>
      </c>
      <c r="G240" s="52" t="s">
        <v>169</v>
      </c>
      <c r="H240" s="62">
        <v>47.5</v>
      </c>
      <c r="I240" s="33">
        <f>ROUND(0,2)</f>
        <v>0</v>
      </c>
      <c r="J240" s="63">
        <f>ROUND(I240*H240,2)</f>
        <v>0</v>
      </c>
      <c r="K240" s="64">
        <v>0.20999999999999999</v>
      </c>
      <c r="L240" s="65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>
      <c r="A241" s="9"/>
      <c r="B241" s="57" t="s">
        <v>69</v>
      </c>
      <c r="C241" s="1"/>
      <c r="D241" s="1"/>
      <c r="E241" s="58" t="s">
        <v>317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>
      <c r="A242" s="9"/>
      <c r="B242" s="57" t="s">
        <v>71</v>
      </c>
      <c r="C242" s="1"/>
      <c r="D242" s="1"/>
      <c r="E242" s="58" t="s">
        <v>318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>
      <c r="A243" s="9"/>
      <c r="B243" s="57" t="s">
        <v>73</v>
      </c>
      <c r="C243" s="1"/>
      <c r="D243" s="1"/>
      <c r="E243" s="58" t="s">
        <v>319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thickBot="1">
      <c r="A244" s="9"/>
      <c r="B244" s="59" t="s">
        <v>75</v>
      </c>
      <c r="C244" s="31"/>
      <c r="D244" s="31"/>
      <c r="E244" s="60" t="s">
        <v>76</v>
      </c>
      <c r="F244" s="31"/>
      <c r="G244" s="31"/>
      <c r="H244" s="61"/>
      <c r="I244" s="31"/>
      <c r="J244" s="61"/>
      <c r="K244" s="31"/>
      <c r="L244" s="31"/>
      <c r="M244" s="12"/>
      <c r="N244" s="2"/>
      <c r="O244" s="2"/>
      <c r="P244" s="2"/>
      <c r="Q244" s="2"/>
    </row>
    <row r="245" thickTop="1">
      <c r="A245" s="9"/>
      <c r="B245" s="50">
        <v>40</v>
      </c>
      <c r="C245" s="51" t="s">
        <v>320</v>
      </c>
      <c r="D245" s="51" t="s">
        <v>3</v>
      </c>
      <c r="E245" s="51" t="s">
        <v>321</v>
      </c>
      <c r="F245" s="51" t="s">
        <v>3</v>
      </c>
      <c r="G245" s="52" t="s">
        <v>169</v>
      </c>
      <c r="H245" s="62">
        <v>21</v>
      </c>
      <c r="I245" s="33">
        <f>ROUND(0,2)</f>
        <v>0</v>
      </c>
      <c r="J245" s="63">
        <f>ROUND(I245*H245,2)</f>
        <v>0</v>
      </c>
      <c r="K245" s="64">
        <v>0.20999999999999999</v>
      </c>
      <c r="L245" s="65">
        <f>IF(ISNUMBER(K245),ROUND(J245*(K245+1),2),0)</f>
        <v>0</v>
      </c>
      <c r="M245" s="12"/>
      <c r="N245" s="2"/>
      <c r="O245" s="2"/>
      <c r="P245" s="2"/>
      <c r="Q245" s="42">
        <f>IF(ISNUMBER(K245),IF(H245&gt;0,IF(I245&gt;0,J245,0),0),0)</f>
        <v>0</v>
      </c>
      <c r="R245" s="27">
        <f>IF(ISNUMBER(K245)=FALSE,J245,0)</f>
        <v>0</v>
      </c>
    </row>
    <row r="246">
      <c r="A246" s="9"/>
      <c r="B246" s="57" t="s">
        <v>69</v>
      </c>
      <c r="C246" s="1"/>
      <c r="D246" s="1"/>
      <c r="E246" s="58" t="s">
        <v>322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>
      <c r="A247" s="9"/>
      <c r="B247" s="57" t="s">
        <v>71</v>
      </c>
      <c r="C247" s="1"/>
      <c r="D247" s="1"/>
      <c r="E247" s="58" t="s">
        <v>323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>
      <c r="A248" s="9"/>
      <c r="B248" s="57" t="s">
        <v>73</v>
      </c>
      <c r="C248" s="1"/>
      <c r="D248" s="1"/>
      <c r="E248" s="58" t="s">
        <v>319</v>
      </c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thickBot="1">
      <c r="A249" s="9"/>
      <c r="B249" s="59" t="s">
        <v>75</v>
      </c>
      <c r="C249" s="31"/>
      <c r="D249" s="31"/>
      <c r="E249" s="60" t="s">
        <v>76</v>
      </c>
      <c r="F249" s="31"/>
      <c r="G249" s="31"/>
      <c r="H249" s="61"/>
      <c r="I249" s="31"/>
      <c r="J249" s="61"/>
      <c r="K249" s="31"/>
      <c r="L249" s="31"/>
      <c r="M249" s="12"/>
      <c r="N249" s="2"/>
      <c r="O249" s="2"/>
      <c r="P249" s="2"/>
      <c r="Q249" s="2"/>
    </row>
    <row r="250" thickTop="1">
      <c r="A250" s="9"/>
      <c r="B250" s="50">
        <v>41</v>
      </c>
      <c r="C250" s="51" t="s">
        <v>324</v>
      </c>
      <c r="D250" s="51" t="s">
        <v>3</v>
      </c>
      <c r="E250" s="51" t="s">
        <v>325</v>
      </c>
      <c r="F250" s="51" t="s">
        <v>3</v>
      </c>
      <c r="G250" s="52" t="s">
        <v>94</v>
      </c>
      <c r="H250" s="62">
        <v>5</v>
      </c>
      <c r="I250" s="33">
        <f>ROUND(0,2)</f>
        <v>0</v>
      </c>
      <c r="J250" s="63">
        <f>ROUND(I250*H250,2)</f>
        <v>0</v>
      </c>
      <c r="K250" s="64">
        <v>0.20999999999999999</v>
      </c>
      <c r="L250" s="65">
        <f>IF(ISNUMBER(K250),ROUND(J250*(K250+1),2),0)</f>
        <v>0</v>
      </c>
      <c r="M250" s="12"/>
      <c r="N250" s="2"/>
      <c r="O250" s="2"/>
      <c r="P250" s="2"/>
      <c r="Q250" s="42">
        <f>IF(ISNUMBER(K250),IF(H250&gt;0,IF(I250&gt;0,J250,0),0),0)</f>
        <v>0</v>
      </c>
      <c r="R250" s="27">
        <f>IF(ISNUMBER(K250)=FALSE,J250,0)</f>
        <v>0</v>
      </c>
    </row>
    <row r="251">
      <c r="A251" s="9"/>
      <c r="B251" s="57" t="s">
        <v>69</v>
      </c>
      <c r="C251" s="1"/>
      <c r="D251" s="1"/>
      <c r="E251" s="58" t="s">
        <v>326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>
      <c r="A252" s="9"/>
      <c r="B252" s="57" t="s">
        <v>71</v>
      </c>
      <c r="C252" s="1"/>
      <c r="D252" s="1"/>
      <c r="E252" s="58" t="s">
        <v>327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>
      <c r="A253" s="9"/>
      <c r="B253" s="57" t="s">
        <v>73</v>
      </c>
      <c r="C253" s="1"/>
      <c r="D253" s="1"/>
      <c r="E253" s="58" t="s">
        <v>328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>
      <c r="A254" s="9"/>
      <c r="B254" s="59" t="s">
        <v>75</v>
      </c>
      <c r="C254" s="31"/>
      <c r="D254" s="31"/>
      <c r="E254" s="60" t="s">
        <v>76</v>
      </c>
      <c r="F254" s="31"/>
      <c r="G254" s="31"/>
      <c r="H254" s="61"/>
      <c r="I254" s="31"/>
      <c r="J254" s="61"/>
      <c r="K254" s="31"/>
      <c r="L254" s="31"/>
      <c r="M254" s="12"/>
      <c r="N254" s="2"/>
      <c r="O254" s="2"/>
      <c r="P254" s="2"/>
      <c r="Q254" s="2"/>
    </row>
    <row r="255" thickTop="1">
      <c r="A255" s="9"/>
      <c r="B255" s="50">
        <v>42</v>
      </c>
      <c r="C255" s="51" t="s">
        <v>329</v>
      </c>
      <c r="D255" s="51" t="s">
        <v>3</v>
      </c>
      <c r="E255" s="51" t="s">
        <v>330</v>
      </c>
      <c r="F255" s="51" t="s">
        <v>3</v>
      </c>
      <c r="G255" s="52" t="s">
        <v>94</v>
      </c>
      <c r="H255" s="62">
        <v>2</v>
      </c>
      <c r="I255" s="33">
        <f>ROUND(0,2)</f>
        <v>0</v>
      </c>
      <c r="J255" s="63">
        <f>ROUND(I255*H255,2)</f>
        <v>0</v>
      </c>
      <c r="K255" s="64">
        <v>0.20999999999999999</v>
      </c>
      <c r="L255" s="65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>
      <c r="A256" s="9"/>
      <c r="B256" s="57" t="s">
        <v>69</v>
      </c>
      <c r="C256" s="1"/>
      <c r="D256" s="1"/>
      <c r="E256" s="58" t="s">
        <v>331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>
      <c r="A257" s="9"/>
      <c r="B257" s="57" t="s">
        <v>71</v>
      </c>
      <c r="C257" s="1"/>
      <c r="D257" s="1"/>
      <c r="E257" s="58" t="s">
        <v>332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>
      <c r="A258" s="9"/>
      <c r="B258" s="57" t="s">
        <v>73</v>
      </c>
      <c r="C258" s="1"/>
      <c r="D258" s="1"/>
      <c r="E258" s="58" t="s">
        <v>328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thickBot="1">
      <c r="A259" s="9"/>
      <c r="B259" s="59" t="s">
        <v>75</v>
      </c>
      <c r="C259" s="31"/>
      <c r="D259" s="31"/>
      <c r="E259" s="60" t="s">
        <v>76</v>
      </c>
      <c r="F259" s="31"/>
      <c r="G259" s="31"/>
      <c r="H259" s="61"/>
      <c r="I259" s="31"/>
      <c r="J259" s="61"/>
      <c r="K259" s="31"/>
      <c r="L259" s="31"/>
      <c r="M259" s="12"/>
      <c r="N259" s="2"/>
      <c r="O259" s="2"/>
      <c r="P259" s="2"/>
      <c r="Q259" s="2"/>
    </row>
    <row r="260" thickTop="1">
      <c r="A260" s="9"/>
      <c r="B260" s="50">
        <v>43</v>
      </c>
      <c r="C260" s="51" t="s">
        <v>333</v>
      </c>
      <c r="D260" s="51" t="s">
        <v>3</v>
      </c>
      <c r="E260" s="51" t="s">
        <v>334</v>
      </c>
      <c r="F260" s="51" t="s">
        <v>3</v>
      </c>
      <c r="G260" s="52" t="s">
        <v>169</v>
      </c>
      <c r="H260" s="62">
        <v>18.5</v>
      </c>
      <c r="I260" s="33">
        <f>ROUND(0,2)</f>
        <v>0</v>
      </c>
      <c r="J260" s="63">
        <f>ROUND(I260*H260,2)</f>
        <v>0</v>
      </c>
      <c r="K260" s="64">
        <v>0.20999999999999999</v>
      </c>
      <c r="L260" s="65">
        <f>IF(ISNUMBER(K260),ROUND(J260*(K260+1),2),0)</f>
        <v>0</v>
      </c>
      <c r="M260" s="12"/>
      <c r="N260" s="2"/>
      <c r="O260" s="2"/>
      <c r="P260" s="2"/>
      <c r="Q260" s="42">
        <f>IF(ISNUMBER(K260),IF(H260&gt;0,IF(I260&gt;0,J260,0),0),0)</f>
        <v>0</v>
      </c>
      <c r="R260" s="27">
        <f>IF(ISNUMBER(K260)=FALSE,J260,0)</f>
        <v>0</v>
      </c>
    </row>
    <row r="261">
      <c r="A261" s="9"/>
      <c r="B261" s="57" t="s">
        <v>69</v>
      </c>
      <c r="C261" s="1"/>
      <c r="D261" s="1"/>
      <c r="E261" s="58" t="s">
        <v>335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>
      <c r="A262" s="9"/>
      <c r="B262" s="57" t="s">
        <v>71</v>
      </c>
      <c r="C262" s="1"/>
      <c r="D262" s="1"/>
      <c r="E262" s="58" t="s">
        <v>336</v>
      </c>
      <c r="F262" s="1"/>
      <c r="G262" s="1"/>
      <c r="H262" s="49"/>
      <c r="I262" s="1"/>
      <c r="J262" s="49"/>
      <c r="K262" s="1"/>
      <c r="L262" s="1"/>
      <c r="M262" s="12"/>
      <c r="N262" s="2"/>
      <c r="O262" s="2"/>
      <c r="P262" s="2"/>
      <c r="Q262" s="2"/>
    </row>
    <row r="263">
      <c r="A263" s="9"/>
      <c r="B263" s="57" t="s">
        <v>73</v>
      </c>
      <c r="C263" s="1"/>
      <c r="D263" s="1"/>
      <c r="E263" s="58" t="s">
        <v>337</v>
      </c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thickBot="1">
      <c r="A264" s="9"/>
      <c r="B264" s="59" t="s">
        <v>75</v>
      </c>
      <c r="C264" s="31"/>
      <c r="D264" s="31"/>
      <c r="E264" s="60" t="s">
        <v>76</v>
      </c>
      <c r="F264" s="31"/>
      <c r="G264" s="31"/>
      <c r="H264" s="61"/>
      <c r="I264" s="31"/>
      <c r="J264" s="61"/>
      <c r="K264" s="31"/>
      <c r="L264" s="31"/>
      <c r="M264" s="12"/>
      <c r="N264" s="2"/>
      <c r="O264" s="2"/>
      <c r="P264" s="2"/>
      <c r="Q264" s="2"/>
    </row>
    <row r="265" thickTop="1">
      <c r="A265" s="9"/>
      <c r="B265" s="50">
        <v>44</v>
      </c>
      <c r="C265" s="51" t="s">
        <v>338</v>
      </c>
      <c r="D265" s="51" t="s">
        <v>3</v>
      </c>
      <c r="E265" s="51" t="s">
        <v>339</v>
      </c>
      <c r="F265" s="51" t="s">
        <v>3</v>
      </c>
      <c r="G265" s="52" t="s">
        <v>169</v>
      </c>
      <c r="H265" s="62">
        <v>102</v>
      </c>
      <c r="I265" s="33">
        <f>ROUND(0,2)</f>
        <v>0</v>
      </c>
      <c r="J265" s="63">
        <f>ROUND(I265*H265,2)</f>
        <v>0</v>
      </c>
      <c r="K265" s="64">
        <v>0.20999999999999999</v>
      </c>
      <c r="L265" s="65">
        <f>IF(ISNUMBER(K265),ROUND(J265*(K265+1),2),0)</f>
        <v>0</v>
      </c>
      <c r="M265" s="12"/>
      <c r="N265" s="2"/>
      <c r="O265" s="2"/>
      <c r="P265" s="2"/>
      <c r="Q265" s="42">
        <f>IF(ISNUMBER(K265),IF(H265&gt;0,IF(I265&gt;0,J265,0),0),0)</f>
        <v>0</v>
      </c>
      <c r="R265" s="27">
        <f>IF(ISNUMBER(K265)=FALSE,J265,0)</f>
        <v>0</v>
      </c>
    </row>
    <row r="266">
      <c r="A266" s="9"/>
      <c r="B266" s="57" t="s">
        <v>69</v>
      </c>
      <c r="C266" s="1"/>
      <c r="D266" s="1"/>
      <c r="E266" s="58" t="s">
        <v>340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>
      <c r="A267" s="9"/>
      <c r="B267" s="57" t="s">
        <v>71</v>
      </c>
      <c r="C267" s="1"/>
      <c r="D267" s="1"/>
      <c r="E267" s="58" t="s">
        <v>341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>
      <c r="A268" s="9"/>
      <c r="B268" s="57" t="s">
        <v>73</v>
      </c>
      <c r="C268" s="1"/>
      <c r="D268" s="1"/>
      <c r="E268" s="58" t="s">
        <v>342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>
      <c r="A269" s="9"/>
      <c r="B269" s="59" t="s">
        <v>75</v>
      </c>
      <c r="C269" s="31"/>
      <c r="D269" s="31"/>
      <c r="E269" s="60" t="s">
        <v>76</v>
      </c>
      <c r="F269" s="31"/>
      <c r="G269" s="31"/>
      <c r="H269" s="61"/>
      <c r="I269" s="31"/>
      <c r="J269" s="61"/>
      <c r="K269" s="31"/>
      <c r="L269" s="31"/>
      <c r="M269" s="12"/>
      <c r="N269" s="2"/>
      <c r="O269" s="2"/>
      <c r="P269" s="2"/>
      <c r="Q269" s="2"/>
    </row>
    <row r="270" thickTop="1">
      <c r="A270" s="9"/>
      <c r="B270" s="50">
        <v>45</v>
      </c>
      <c r="C270" s="51" t="s">
        <v>343</v>
      </c>
      <c r="D270" s="51" t="s">
        <v>3</v>
      </c>
      <c r="E270" s="51" t="s">
        <v>344</v>
      </c>
      <c r="F270" s="51" t="s">
        <v>3</v>
      </c>
      <c r="G270" s="52" t="s">
        <v>169</v>
      </c>
      <c r="H270" s="62">
        <v>1128</v>
      </c>
      <c r="I270" s="33">
        <f>ROUND(0,2)</f>
        <v>0</v>
      </c>
      <c r="J270" s="63">
        <f>ROUND(I270*H270,2)</f>
        <v>0</v>
      </c>
      <c r="K270" s="64">
        <v>0.20999999999999999</v>
      </c>
      <c r="L270" s="65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>
      <c r="A271" s="9"/>
      <c r="B271" s="57" t="s">
        <v>69</v>
      </c>
      <c r="C271" s="1"/>
      <c r="D271" s="1"/>
      <c r="E271" s="58" t="s">
        <v>345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>
      <c r="A272" s="9"/>
      <c r="B272" s="57" t="s">
        <v>71</v>
      </c>
      <c r="C272" s="1"/>
      <c r="D272" s="1"/>
      <c r="E272" s="58" t="s">
        <v>346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>
      <c r="A273" s="9"/>
      <c r="B273" s="57" t="s">
        <v>73</v>
      </c>
      <c r="C273" s="1"/>
      <c r="D273" s="1"/>
      <c r="E273" s="58" t="s">
        <v>347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thickBot="1">
      <c r="A274" s="9"/>
      <c r="B274" s="59" t="s">
        <v>75</v>
      </c>
      <c r="C274" s="31"/>
      <c r="D274" s="31"/>
      <c r="E274" s="60" t="s">
        <v>76</v>
      </c>
      <c r="F274" s="31"/>
      <c r="G274" s="31"/>
      <c r="H274" s="61"/>
      <c r="I274" s="31"/>
      <c r="J274" s="61"/>
      <c r="K274" s="31"/>
      <c r="L274" s="31"/>
      <c r="M274" s="12"/>
      <c r="N274" s="2"/>
      <c r="O274" s="2"/>
      <c r="P274" s="2"/>
      <c r="Q274" s="2"/>
    </row>
    <row r="275" thickTop="1">
      <c r="A275" s="9"/>
      <c r="B275" s="50">
        <v>46</v>
      </c>
      <c r="C275" s="51" t="s">
        <v>348</v>
      </c>
      <c r="D275" s="51" t="s">
        <v>3</v>
      </c>
      <c r="E275" s="51" t="s">
        <v>349</v>
      </c>
      <c r="F275" s="51" t="s">
        <v>3</v>
      </c>
      <c r="G275" s="52" t="s">
        <v>145</v>
      </c>
      <c r="H275" s="62">
        <v>32</v>
      </c>
      <c r="I275" s="33">
        <f>ROUND(0,2)</f>
        <v>0</v>
      </c>
      <c r="J275" s="63">
        <f>ROUND(I275*H275,2)</f>
        <v>0</v>
      </c>
      <c r="K275" s="64">
        <v>0.20999999999999999</v>
      </c>
      <c r="L275" s="65">
        <f>IF(ISNUMBER(K275),ROUND(J275*(K275+1),2),0)</f>
        <v>0</v>
      </c>
      <c r="M275" s="12"/>
      <c r="N275" s="2"/>
      <c r="O275" s="2"/>
      <c r="P275" s="2"/>
      <c r="Q275" s="42">
        <f>IF(ISNUMBER(K275),IF(H275&gt;0,IF(I275&gt;0,J275,0),0),0)</f>
        <v>0</v>
      </c>
      <c r="R275" s="27">
        <f>IF(ISNUMBER(K275)=FALSE,J275,0)</f>
        <v>0</v>
      </c>
    </row>
    <row r="276">
      <c r="A276" s="9"/>
      <c r="B276" s="57" t="s">
        <v>69</v>
      </c>
      <c r="C276" s="1"/>
      <c r="D276" s="1"/>
      <c r="E276" s="58" t="s">
        <v>350</v>
      </c>
      <c r="F276" s="1"/>
      <c r="G276" s="1"/>
      <c r="H276" s="49"/>
      <c r="I276" s="1"/>
      <c r="J276" s="49"/>
      <c r="K276" s="1"/>
      <c r="L276" s="1"/>
      <c r="M276" s="12"/>
      <c r="N276" s="2"/>
      <c r="O276" s="2"/>
      <c r="P276" s="2"/>
      <c r="Q276" s="2"/>
    </row>
    <row r="277">
      <c r="A277" s="9"/>
      <c r="B277" s="57" t="s">
        <v>71</v>
      </c>
      <c r="C277" s="1"/>
      <c r="D277" s="1"/>
      <c r="E277" s="58" t="s">
        <v>351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>
      <c r="A278" s="9"/>
      <c r="B278" s="57" t="s">
        <v>73</v>
      </c>
      <c r="C278" s="1"/>
      <c r="D278" s="1"/>
      <c r="E278" s="58" t="s">
        <v>352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thickBot="1">
      <c r="A279" s="9"/>
      <c r="B279" s="59" t="s">
        <v>75</v>
      </c>
      <c r="C279" s="31"/>
      <c r="D279" s="31"/>
      <c r="E279" s="60" t="s">
        <v>76</v>
      </c>
      <c r="F279" s="31"/>
      <c r="G279" s="31"/>
      <c r="H279" s="61"/>
      <c r="I279" s="31"/>
      <c r="J279" s="61"/>
      <c r="K279" s="31"/>
      <c r="L279" s="31"/>
      <c r="M279" s="12"/>
      <c r="N279" s="2"/>
      <c r="O279" s="2"/>
      <c r="P279" s="2"/>
      <c r="Q279" s="2"/>
    </row>
    <row r="280" thickTop="1" thickBot="1" ht="25" customHeight="1">
      <c r="A280" s="9"/>
      <c r="B280" s="1"/>
      <c r="C280" s="66">
        <v>9</v>
      </c>
      <c r="D280" s="1"/>
      <c r="E280" s="66" t="s">
        <v>129</v>
      </c>
      <c r="F280" s="1"/>
      <c r="G280" s="67" t="s">
        <v>117</v>
      </c>
      <c r="H280" s="68">
        <f>J205+J210+J215+J220+J225+J230+J235+J240+J245+J250+J255+J260+J265+J270+J275</f>
        <v>0</v>
      </c>
      <c r="I280" s="67" t="s">
        <v>118</v>
      </c>
      <c r="J280" s="69">
        <f>(L280-H280)</f>
        <v>0</v>
      </c>
      <c r="K280" s="67" t="s">
        <v>119</v>
      </c>
      <c r="L280" s="70">
        <f>L205+L210+L215+L220+L225+L230+L235+L240+L245+L250+L255+L260+L265+L270+L275</f>
        <v>0</v>
      </c>
      <c r="M280" s="12"/>
      <c r="N280" s="2"/>
      <c r="O280" s="2"/>
      <c r="P280" s="2"/>
      <c r="Q280" s="42">
        <f>0+Q205+Q210+Q215+Q220+Q225+Q230+Q235+Q240+Q245+Q250+Q255+Q260+Q265+Q270+Q275</f>
        <v>0</v>
      </c>
      <c r="R280" s="27">
        <f>0+R205+R210+R215+R220+R225+R230+R235+R240+R245+R250+R255+R260+R265+R270+R275</f>
        <v>0</v>
      </c>
      <c r="S280" s="71">
        <f>Q280*(1+J280)+R280</f>
        <v>0</v>
      </c>
    </row>
    <row r="281" thickTop="1" thickBot="1" ht="25" customHeight="1">
      <c r="A281" s="9"/>
      <c r="B281" s="72"/>
      <c r="C281" s="72"/>
      <c r="D281" s="72"/>
      <c r="E281" s="72"/>
      <c r="F281" s="72"/>
      <c r="G281" s="73" t="s">
        <v>120</v>
      </c>
      <c r="H281" s="74">
        <f>J205+J210+J215+J220+J225+J230+J235+J240+J245+J250+J255+J260+J265+J270+J275</f>
        <v>0</v>
      </c>
      <c r="I281" s="73" t="s">
        <v>121</v>
      </c>
      <c r="J281" s="75">
        <f>0+J280</f>
        <v>0</v>
      </c>
      <c r="K281" s="73" t="s">
        <v>122</v>
      </c>
      <c r="L281" s="76">
        <f>L205+L210+L215+L220+L225+L230+L235+L240+L245+L250+L255+L260+L265+L270+L275</f>
        <v>0</v>
      </c>
      <c r="M281" s="12"/>
      <c r="N281" s="2"/>
      <c r="O281" s="2"/>
      <c r="P281" s="2"/>
      <c r="Q281" s="2"/>
    </row>
    <row r="282">
      <c r="A282" s="13"/>
      <c r="B282" s="4"/>
      <c r="C282" s="4"/>
      <c r="D282" s="4"/>
      <c r="E282" s="4"/>
      <c r="F282" s="4"/>
      <c r="G282" s="4"/>
      <c r="H282" s="77"/>
      <c r="I282" s="4"/>
      <c r="J282" s="77"/>
      <c r="K282" s="4"/>
      <c r="L282" s="4"/>
      <c r="M282" s="14"/>
      <c r="N282" s="2"/>
      <c r="O282" s="2"/>
      <c r="P282" s="2"/>
      <c r="Q282" s="2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"/>
      <c r="O283" s="2"/>
      <c r="P283" s="2"/>
      <c r="Q283" s="2"/>
    </row>
  </sheetData>
  <mergeCells count="21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43:D43"/>
    <mergeCell ref="B44:D44"/>
    <mergeCell ref="B45:D45"/>
    <mergeCell ref="B46:D46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49:L49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6:D246"/>
    <mergeCell ref="B247:D247"/>
    <mergeCell ref="B248:D248"/>
    <mergeCell ref="B249:D249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6:D276"/>
    <mergeCell ref="B277:D277"/>
    <mergeCell ref="B278:D278"/>
    <mergeCell ref="B279:D279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7:L127"/>
    <mergeCell ref="B129:D129"/>
    <mergeCell ref="B130:D130"/>
    <mergeCell ref="B131:D131"/>
    <mergeCell ref="B132:D132"/>
    <mergeCell ref="B135:L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8:L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96:L196"/>
    <mergeCell ref="B198:D198"/>
    <mergeCell ref="B199:D199"/>
    <mergeCell ref="B200:D200"/>
    <mergeCell ref="B201:D201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04:L204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H52+H180+H198+H211+H264+H327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353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L52+L180+L198+L211+L264+L327</f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AVERAGE(J51,J179,J197,J210,J263,J326)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H52</f>
        <v>0</v>
      </c>
      <c r="L20" s="47">
        <f>L52</f>
        <v>0</v>
      </c>
      <c r="M20" s="12"/>
      <c r="N20" s="2"/>
      <c r="O20" s="2"/>
      <c r="P20" s="2"/>
      <c r="Q20" s="2"/>
      <c r="S20" s="27">
        <f>S51</f>
        <v>0</v>
      </c>
    </row>
    <row r="21">
      <c r="A21" s="9"/>
      <c r="B21" s="45">
        <v>1</v>
      </c>
      <c r="C21" s="1"/>
      <c r="D21" s="1"/>
      <c r="E21" s="46" t="s">
        <v>124</v>
      </c>
      <c r="F21" s="1"/>
      <c r="G21" s="1"/>
      <c r="H21" s="1"/>
      <c r="I21" s="1"/>
      <c r="J21" s="1"/>
      <c r="K21" s="47">
        <f>H180</f>
        <v>0</v>
      </c>
      <c r="L21" s="47">
        <f>L180</f>
        <v>0</v>
      </c>
      <c r="M21" s="12"/>
      <c r="N21" s="2"/>
      <c r="O21" s="2"/>
      <c r="P21" s="2"/>
      <c r="Q21" s="2"/>
      <c r="S21" s="27">
        <f>S179</f>
        <v>0</v>
      </c>
    </row>
    <row r="22">
      <c r="A22" s="9"/>
      <c r="B22" s="45">
        <v>2</v>
      </c>
      <c r="C22" s="1"/>
      <c r="D22" s="1"/>
      <c r="E22" s="46" t="s">
        <v>354</v>
      </c>
      <c r="F22" s="1"/>
      <c r="G22" s="1"/>
      <c r="H22" s="1"/>
      <c r="I22" s="1"/>
      <c r="J22" s="1"/>
      <c r="K22" s="47">
        <f>H198</f>
        <v>0</v>
      </c>
      <c r="L22" s="47">
        <f>L198</f>
        <v>0</v>
      </c>
      <c r="M22" s="12"/>
      <c r="N22" s="2"/>
      <c r="O22" s="2"/>
      <c r="P22" s="2"/>
      <c r="Q22" s="2"/>
      <c r="S22" s="27">
        <f>S197</f>
        <v>0</v>
      </c>
    </row>
    <row r="23">
      <c r="A23" s="9"/>
      <c r="B23" s="45">
        <v>4</v>
      </c>
      <c r="C23" s="1"/>
      <c r="D23" s="1"/>
      <c r="E23" s="46" t="s">
        <v>126</v>
      </c>
      <c r="F23" s="1"/>
      <c r="G23" s="1"/>
      <c r="H23" s="1"/>
      <c r="I23" s="1"/>
      <c r="J23" s="1"/>
      <c r="K23" s="47">
        <f>H211</f>
        <v>0</v>
      </c>
      <c r="L23" s="47">
        <f>L211</f>
        <v>0</v>
      </c>
      <c r="M23" s="12"/>
      <c r="N23" s="2"/>
      <c r="O23" s="2"/>
      <c r="P23" s="2"/>
      <c r="Q23" s="2"/>
      <c r="S23" s="27">
        <f>S210</f>
        <v>0</v>
      </c>
    </row>
    <row r="24">
      <c r="A24" s="9"/>
      <c r="B24" s="45">
        <v>5</v>
      </c>
      <c r="C24" s="1"/>
      <c r="D24" s="1"/>
      <c r="E24" s="46" t="s">
        <v>127</v>
      </c>
      <c r="F24" s="1"/>
      <c r="G24" s="1"/>
      <c r="H24" s="1"/>
      <c r="I24" s="1"/>
      <c r="J24" s="1"/>
      <c r="K24" s="47">
        <f>H264</f>
        <v>0</v>
      </c>
      <c r="L24" s="47">
        <f>L264</f>
        <v>0</v>
      </c>
      <c r="M24" s="12"/>
      <c r="N24" s="2"/>
      <c r="O24" s="2"/>
      <c r="P24" s="2"/>
      <c r="Q24" s="2"/>
      <c r="S24" s="27">
        <f>S263</f>
        <v>0</v>
      </c>
    </row>
    <row r="25">
      <c r="A25" s="9"/>
      <c r="B25" s="45">
        <v>9</v>
      </c>
      <c r="C25" s="1"/>
      <c r="D25" s="1"/>
      <c r="E25" s="46" t="s">
        <v>355</v>
      </c>
      <c r="F25" s="1"/>
      <c r="G25" s="1"/>
      <c r="H25" s="1"/>
      <c r="I25" s="1"/>
      <c r="J25" s="1"/>
      <c r="K25" s="47">
        <f>H327</f>
        <v>0</v>
      </c>
      <c r="L25" s="47">
        <f>L327</f>
        <v>0</v>
      </c>
      <c r="M25" s="78"/>
      <c r="N25" s="2"/>
      <c r="O25" s="2"/>
      <c r="P25" s="2"/>
      <c r="Q25" s="2"/>
      <c r="S25" s="27">
        <f>S326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9"/>
      <c r="N26" s="2"/>
      <c r="O26" s="2"/>
      <c r="P26" s="2"/>
      <c r="Q26" s="2"/>
    </row>
    <row r="27" ht="14" customHeight="1">
      <c r="A27" s="4"/>
      <c r="B27" s="37" t="s">
        <v>57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0"/>
      <c r="N28" s="2"/>
      <c r="O28" s="2"/>
      <c r="P28" s="2"/>
      <c r="Q28" s="2"/>
    </row>
    <row r="29" ht="18" customHeight="1">
      <c r="A29" s="9"/>
      <c r="B29" s="43" t="s">
        <v>58</v>
      </c>
      <c r="C29" s="43" t="s">
        <v>54</v>
      </c>
      <c r="D29" s="43" t="s">
        <v>59</v>
      </c>
      <c r="E29" s="43" t="s">
        <v>55</v>
      </c>
      <c r="F29" s="43" t="s">
        <v>60</v>
      </c>
      <c r="G29" s="44" t="s">
        <v>61</v>
      </c>
      <c r="H29" s="22" t="s">
        <v>62</v>
      </c>
      <c r="I29" s="22" t="s">
        <v>63</v>
      </c>
      <c r="J29" s="22" t="s">
        <v>16</v>
      </c>
      <c r="K29" s="44" t="s">
        <v>64</v>
      </c>
      <c r="L29" s="22" t="s">
        <v>17</v>
      </c>
      <c r="M29" s="78"/>
      <c r="N29" s="2"/>
      <c r="O29" s="2"/>
      <c r="P29" s="2"/>
      <c r="Q29" s="2"/>
    </row>
    <row r="30" ht="40" customHeight="1">
      <c r="A30" s="9"/>
      <c r="B30" s="48" t="s">
        <v>65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0">
        <v>1</v>
      </c>
      <c r="C31" s="51" t="s">
        <v>356</v>
      </c>
      <c r="D31" s="51" t="s">
        <v>3</v>
      </c>
      <c r="E31" s="51" t="s">
        <v>357</v>
      </c>
      <c r="F31" s="51" t="s">
        <v>3</v>
      </c>
      <c r="G31" s="52" t="s">
        <v>159</v>
      </c>
      <c r="H31" s="53">
        <v>204</v>
      </c>
      <c r="I31" s="25">
        <f>ROUND(0,2)</f>
        <v>0</v>
      </c>
      <c r="J31" s="54">
        <f>ROUND(I31*H31,2)</f>
        <v>0</v>
      </c>
      <c r="K31" s="55">
        <v>0.20999999999999999</v>
      </c>
      <c r="L31" s="56">
        <f>IF(ISNUMBER(K31),ROUND(J31*(K31+1),2),0)</f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69</v>
      </c>
      <c r="C32" s="1"/>
      <c r="D32" s="1"/>
      <c r="E32" s="58" t="s">
        <v>358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71</v>
      </c>
      <c r="C33" s="1"/>
      <c r="D33" s="1"/>
      <c r="E33" s="58" t="s">
        <v>359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73</v>
      </c>
      <c r="C34" s="1"/>
      <c r="D34" s="1"/>
      <c r="E34" s="58" t="s">
        <v>360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75</v>
      </c>
      <c r="C35" s="31"/>
      <c r="D35" s="31"/>
      <c r="E35" s="60" t="s">
        <v>76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2</v>
      </c>
      <c r="C36" s="51" t="s">
        <v>361</v>
      </c>
      <c r="D36" s="51" t="s">
        <v>3</v>
      </c>
      <c r="E36" s="51" t="s">
        <v>362</v>
      </c>
      <c r="F36" s="51" t="s">
        <v>3</v>
      </c>
      <c r="G36" s="52" t="s">
        <v>132</v>
      </c>
      <c r="H36" s="62">
        <v>1213.5599999999999</v>
      </c>
      <c r="I36" s="33">
        <f>ROUND(0,2)</f>
        <v>0</v>
      </c>
      <c r="J36" s="63">
        <f>ROUND(I36*H36,2)</f>
        <v>0</v>
      </c>
      <c r="K36" s="64">
        <v>0.20999999999999999</v>
      </c>
      <c r="L36" s="65">
        <f>IF(ISNUMBER(K36),ROUND(J36*(K36+1),2),0)</f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69</v>
      </c>
      <c r="C37" s="1"/>
      <c r="D37" s="1"/>
      <c r="E37" s="58" t="s">
        <v>363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71</v>
      </c>
      <c r="C38" s="1"/>
      <c r="D38" s="1"/>
      <c r="E38" s="58" t="s">
        <v>364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73</v>
      </c>
      <c r="C39" s="1"/>
      <c r="D39" s="1"/>
      <c r="E39" s="58" t="s">
        <v>140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75</v>
      </c>
      <c r="C40" s="31"/>
      <c r="D40" s="31"/>
      <c r="E40" s="60" t="s">
        <v>76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>
      <c r="A41" s="9"/>
      <c r="B41" s="50">
        <v>3</v>
      </c>
      <c r="C41" s="51" t="s">
        <v>365</v>
      </c>
      <c r="D41" s="51">
        <v>1</v>
      </c>
      <c r="E41" s="51" t="s">
        <v>366</v>
      </c>
      <c r="F41" s="51" t="s">
        <v>3</v>
      </c>
      <c r="G41" s="52" t="s">
        <v>132</v>
      </c>
      <c r="H41" s="62">
        <v>1807.8789999999999</v>
      </c>
      <c r="I41" s="33">
        <f>ROUND(0,2)</f>
        <v>0</v>
      </c>
      <c r="J41" s="63">
        <f>ROUND(I41*H41,2)</f>
        <v>0</v>
      </c>
      <c r="K41" s="64">
        <v>0.20999999999999999</v>
      </c>
      <c r="L41" s="65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69</v>
      </c>
      <c r="C42" s="1"/>
      <c r="D42" s="1"/>
      <c r="E42" s="58" t="s">
        <v>367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71</v>
      </c>
      <c r="C43" s="1"/>
      <c r="D43" s="1"/>
      <c r="E43" s="58" t="s">
        <v>368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73</v>
      </c>
      <c r="C44" s="1"/>
      <c r="D44" s="1"/>
      <c r="E44" s="58" t="s">
        <v>140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75</v>
      </c>
      <c r="C45" s="31"/>
      <c r="D45" s="31"/>
      <c r="E45" s="60" t="s">
        <v>76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4</v>
      </c>
      <c r="C46" s="51" t="s">
        <v>365</v>
      </c>
      <c r="D46" s="51">
        <v>2</v>
      </c>
      <c r="E46" s="51" t="s">
        <v>366</v>
      </c>
      <c r="F46" s="51" t="s">
        <v>3</v>
      </c>
      <c r="G46" s="52" t="s">
        <v>132</v>
      </c>
      <c r="H46" s="62">
        <v>3647.7539999999999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69</v>
      </c>
      <c r="C47" s="1"/>
      <c r="D47" s="1"/>
      <c r="E47" s="58" t="s">
        <v>369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71</v>
      </c>
      <c r="C48" s="1"/>
      <c r="D48" s="1"/>
      <c r="E48" s="58" t="s">
        <v>370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73</v>
      </c>
      <c r="C49" s="1"/>
      <c r="D49" s="1"/>
      <c r="E49" s="58" t="s">
        <v>140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75</v>
      </c>
      <c r="C50" s="31"/>
      <c r="D50" s="31"/>
      <c r="E50" s="60" t="s">
        <v>76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6">
        <v>0</v>
      </c>
      <c r="D51" s="1"/>
      <c r="E51" s="66" t="s">
        <v>56</v>
      </c>
      <c r="F51" s="1"/>
      <c r="G51" s="67" t="s">
        <v>117</v>
      </c>
      <c r="H51" s="68">
        <f>J31+J36+J41+J46</f>
        <v>0</v>
      </c>
      <c r="I51" s="67" t="s">
        <v>118</v>
      </c>
      <c r="J51" s="69">
        <f>(L51-H51)</f>
        <v>0</v>
      </c>
      <c r="K51" s="67" t="s">
        <v>119</v>
      </c>
      <c r="L51" s="70">
        <f>L31+L36+L41+L46</f>
        <v>0</v>
      </c>
      <c r="M51" s="12"/>
      <c r="N51" s="2"/>
      <c r="O51" s="2"/>
      <c r="P51" s="2"/>
      <c r="Q51" s="42">
        <f>0+Q31+Q36+Q41+Q46</f>
        <v>0</v>
      </c>
      <c r="R51" s="27">
        <f>0+R31+R36+R41+R46</f>
        <v>0</v>
      </c>
      <c r="S51" s="71">
        <f>Q51*(1+J51)+R51</f>
        <v>0</v>
      </c>
    </row>
    <row r="52" thickTop="1" thickBot="1" ht="25" customHeight="1">
      <c r="A52" s="9"/>
      <c r="B52" s="72"/>
      <c r="C52" s="72"/>
      <c r="D52" s="72"/>
      <c r="E52" s="72"/>
      <c r="F52" s="72"/>
      <c r="G52" s="73" t="s">
        <v>120</v>
      </c>
      <c r="H52" s="74">
        <f>J31+J36+J41+J46</f>
        <v>0</v>
      </c>
      <c r="I52" s="73" t="s">
        <v>121</v>
      </c>
      <c r="J52" s="75">
        <f>0+J51</f>
        <v>0</v>
      </c>
      <c r="K52" s="73" t="s">
        <v>122</v>
      </c>
      <c r="L52" s="76">
        <f>L31+L36+L41+L46</f>
        <v>0</v>
      </c>
      <c r="M52" s="12"/>
      <c r="N52" s="2"/>
      <c r="O52" s="2"/>
      <c r="P52" s="2"/>
      <c r="Q52" s="2"/>
    </row>
    <row r="53" ht="40" customHeight="1">
      <c r="A53" s="9"/>
      <c r="B53" s="81" t="s">
        <v>142</v>
      </c>
      <c r="C53" s="1"/>
      <c r="D53" s="1"/>
      <c r="E53" s="1"/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0">
        <v>5</v>
      </c>
      <c r="C54" s="51" t="s">
        <v>143</v>
      </c>
      <c r="D54" s="51">
        <v>1</v>
      </c>
      <c r="E54" s="51" t="s">
        <v>144</v>
      </c>
      <c r="F54" s="51" t="s">
        <v>3</v>
      </c>
      <c r="G54" s="52" t="s">
        <v>145</v>
      </c>
      <c r="H54" s="53">
        <v>190</v>
      </c>
      <c r="I54" s="25">
        <f>ROUND(0,2)</f>
        <v>0</v>
      </c>
      <c r="J54" s="54">
        <f>ROUND(I54*H54,2)</f>
        <v>0</v>
      </c>
      <c r="K54" s="55">
        <v>0.20999999999999999</v>
      </c>
      <c r="L54" s="56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>
      <c r="A55" s="9"/>
      <c r="B55" s="57" t="s">
        <v>69</v>
      </c>
      <c r="C55" s="1"/>
      <c r="D55" s="1"/>
      <c r="E55" s="58" t="s">
        <v>371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71</v>
      </c>
      <c r="C56" s="1"/>
      <c r="D56" s="1"/>
      <c r="E56" s="58" t="s">
        <v>372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73</v>
      </c>
      <c r="C57" s="1"/>
      <c r="D57" s="1"/>
      <c r="E57" s="58" t="s">
        <v>373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>
      <c r="A58" s="9"/>
      <c r="B58" s="59" t="s">
        <v>75</v>
      </c>
      <c r="C58" s="31"/>
      <c r="D58" s="31"/>
      <c r="E58" s="60" t="s">
        <v>76</v>
      </c>
      <c r="F58" s="31"/>
      <c r="G58" s="31"/>
      <c r="H58" s="61"/>
      <c r="I58" s="31"/>
      <c r="J58" s="61"/>
      <c r="K58" s="31"/>
      <c r="L58" s="31"/>
      <c r="M58" s="12"/>
      <c r="N58" s="2"/>
      <c r="O58" s="2"/>
      <c r="P58" s="2"/>
      <c r="Q58" s="2"/>
    </row>
    <row r="59" thickTop="1">
      <c r="A59" s="9"/>
      <c r="B59" s="50">
        <v>6</v>
      </c>
      <c r="C59" s="51" t="s">
        <v>143</v>
      </c>
      <c r="D59" s="51">
        <v>2</v>
      </c>
      <c r="E59" s="51" t="s">
        <v>144</v>
      </c>
      <c r="F59" s="51" t="s">
        <v>3</v>
      </c>
      <c r="G59" s="52" t="s">
        <v>145</v>
      </c>
      <c r="H59" s="62">
        <v>1385</v>
      </c>
      <c r="I59" s="33">
        <f>ROUND(0,2)</f>
        <v>0</v>
      </c>
      <c r="J59" s="63">
        <f>ROUND(I59*H59,2)</f>
        <v>0</v>
      </c>
      <c r="K59" s="64">
        <v>0.20999999999999999</v>
      </c>
      <c r="L59" s="65">
        <f>IF(ISNUMBER(K59),ROUND(J59*(K59+1),2),0)</f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69</v>
      </c>
      <c r="C60" s="1"/>
      <c r="D60" s="1"/>
      <c r="E60" s="58" t="s">
        <v>374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71</v>
      </c>
      <c r="C61" s="1"/>
      <c r="D61" s="1"/>
      <c r="E61" s="58" t="s">
        <v>375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73</v>
      </c>
      <c r="C62" s="1"/>
      <c r="D62" s="1"/>
      <c r="E62" s="58" t="s">
        <v>373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75</v>
      </c>
      <c r="C63" s="31"/>
      <c r="D63" s="31"/>
      <c r="E63" s="60" t="s">
        <v>76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7</v>
      </c>
      <c r="C64" s="51" t="s">
        <v>149</v>
      </c>
      <c r="D64" s="51">
        <v>1</v>
      </c>
      <c r="E64" s="51" t="s">
        <v>150</v>
      </c>
      <c r="F64" s="51" t="s">
        <v>3</v>
      </c>
      <c r="G64" s="52" t="s">
        <v>94</v>
      </c>
      <c r="H64" s="62">
        <v>16</v>
      </c>
      <c r="I64" s="33">
        <f>ROUND(0,2)</f>
        <v>0</v>
      </c>
      <c r="J64" s="63">
        <f>ROUND(I64*H64,2)</f>
        <v>0</v>
      </c>
      <c r="K64" s="64">
        <v>0.20999999999999999</v>
      </c>
      <c r="L64" s="65">
        <f>IF(ISNUMBER(K64),ROUND(J64*(K64+1),2),0)</f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69</v>
      </c>
      <c r="C65" s="1"/>
      <c r="D65" s="1"/>
      <c r="E65" s="58" t="s">
        <v>376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71</v>
      </c>
      <c r="C66" s="1"/>
      <c r="D66" s="1"/>
      <c r="E66" s="58" t="s">
        <v>377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73</v>
      </c>
      <c r="C67" s="1"/>
      <c r="D67" s="1"/>
      <c r="E67" s="58" t="s">
        <v>378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75</v>
      </c>
      <c r="C68" s="31"/>
      <c r="D68" s="31"/>
      <c r="E68" s="60" t="s">
        <v>76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>
      <c r="A69" s="9"/>
      <c r="B69" s="50">
        <v>8</v>
      </c>
      <c r="C69" s="51" t="s">
        <v>149</v>
      </c>
      <c r="D69" s="51">
        <v>2</v>
      </c>
      <c r="E69" s="51" t="s">
        <v>150</v>
      </c>
      <c r="F69" s="51" t="s">
        <v>3</v>
      </c>
      <c r="G69" s="52" t="s">
        <v>94</v>
      </c>
      <c r="H69" s="62">
        <v>13</v>
      </c>
      <c r="I69" s="33">
        <f>ROUND(0,2)</f>
        <v>0</v>
      </c>
      <c r="J69" s="63">
        <f>ROUND(I69*H69,2)</f>
        <v>0</v>
      </c>
      <c r="K69" s="64">
        <v>0.20999999999999999</v>
      </c>
      <c r="L69" s="65">
        <f>IF(ISNUMBER(K69),ROUND(J69*(K69+1),2),0)</f>
        <v>0</v>
      </c>
      <c r="M69" s="12"/>
      <c r="N69" s="2"/>
      <c r="O69" s="2"/>
      <c r="P69" s="2"/>
      <c r="Q69" s="42">
        <f>IF(ISNUMBER(K69),IF(H69&gt;0,IF(I69&gt;0,J69,0),0),0)</f>
        <v>0</v>
      </c>
      <c r="R69" s="27">
        <f>IF(ISNUMBER(K69)=FALSE,J69,0)</f>
        <v>0</v>
      </c>
    </row>
    <row r="70">
      <c r="A70" s="9"/>
      <c r="B70" s="57" t="s">
        <v>69</v>
      </c>
      <c r="C70" s="1"/>
      <c r="D70" s="1"/>
      <c r="E70" s="58" t="s">
        <v>379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>
      <c r="A71" s="9"/>
      <c r="B71" s="57" t="s">
        <v>71</v>
      </c>
      <c r="C71" s="1"/>
      <c r="D71" s="1"/>
      <c r="E71" s="58" t="s">
        <v>380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73</v>
      </c>
      <c r="C72" s="1"/>
      <c r="D72" s="1"/>
      <c r="E72" s="58" t="s">
        <v>378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thickBot="1">
      <c r="A73" s="9"/>
      <c r="B73" s="59" t="s">
        <v>75</v>
      </c>
      <c r="C73" s="31"/>
      <c r="D73" s="31"/>
      <c r="E73" s="60" t="s">
        <v>76</v>
      </c>
      <c r="F73" s="31"/>
      <c r="G73" s="31"/>
      <c r="H73" s="61"/>
      <c r="I73" s="31"/>
      <c r="J73" s="61"/>
      <c r="K73" s="31"/>
      <c r="L73" s="31"/>
      <c r="M73" s="12"/>
      <c r="N73" s="2"/>
      <c r="O73" s="2"/>
      <c r="P73" s="2"/>
      <c r="Q73" s="2"/>
    </row>
    <row r="74" thickTop="1">
      <c r="A74" s="9"/>
      <c r="B74" s="50">
        <v>9</v>
      </c>
      <c r="C74" s="51" t="s">
        <v>381</v>
      </c>
      <c r="D74" s="51">
        <v>1</v>
      </c>
      <c r="E74" s="51" t="s">
        <v>382</v>
      </c>
      <c r="F74" s="51" t="s">
        <v>3</v>
      </c>
      <c r="G74" s="52" t="s">
        <v>94</v>
      </c>
      <c r="H74" s="62">
        <v>17</v>
      </c>
      <c r="I74" s="33">
        <f>ROUND(0,2)</f>
        <v>0</v>
      </c>
      <c r="J74" s="63">
        <f>ROUND(I74*H74,2)</f>
        <v>0</v>
      </c>
      <c r="K74" s="64">
        <v>0.20999999999999999</v>
      </c>
      <c r="L74" s="65">
        <f>IF(ISNUMBER(K74),ROUND(J74*(K74+1),2),0)</f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>
      <c r="A75" s="9"/>
      <c r="B75" s="57" t="s">
        <v>69</v>
      </c>
      <c r="C75" s="1"/>
      <c r="D75" s="1"/>
      <c r="E75" s="58" t="s">
        <v>383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>
      <c r="A76" s="9"/>
      <c r="B76" s="57" t="s">
        <v>71</v>
      </c>
      <c r="C76" s="1"/>
      <c r="D76" s="1"/>
      <c r="E76" s="58" t="s">
        <v>384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73</v>
      </c>
      <c r="C77" s="1"/>
      <c r="D77" s="1"/>
      <c r="E77" s="58" t="s">
        <v>378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thickBot="1">
      <c r="A78" s="9"/>
      <c r="B78" s="59" t="s">
        <v>75</v>
      </c>
      <c r="C78" s="31"/>
      <c r="D78" s="31"/>
      <c r="E78" s="60" t="s">
        <v>76</v>
      </c>
      <c r="F78" s="31"/>
      <c r="G78" s="31"/>
      <c r="H78" s="61"/>
      <c r="I78" s="31"/>
      <c r="J78" s="61"/>
      <c r="K78" s="31"/>
      <c r="L78" s="31"/>
      <c r="M78" s="12"/>
      <c r="N78" s="2"/>
      <c r="O78" s="2"/>
      <c r="P78" s="2"/>
      <c r="Q78" s="2"/>
    </row>
    <row r="79" thickTop="1">
      <c r="A79" s="9"/>
      <c r="B79" s="50">
        <v>10</v>
      </c>
      <c r="C79" s="51" t="s">
        <v>381</v>
      </c>
      <c r="D79" s="51">
        <v>2</v>
      </c>
      <c r="E79" s="51" t="s">
        <v>382</v>
      </c>
      <c r="F79" s="51" t="s">
        <v>3</v>
      </c>
      <c r="G79" s="52" t="s">
        <v>94</v>
      </c>
      <c r="H79" s="62">
        <v>21</v>
      </c>
      <c r="I79" s="33">
        <f>ROUND(0,2)</f>
        <v>0</v>
      </c>
      <c r="J79" s="63">
        <f>ROUND(I79*H79,2)</f>
        <v>0</v>
      </c>
      <c r="K79" s="64">
        <v>0.20999999999999999</v>
      </c>
      <c r="L79" s="65">
        <f>IF(ISNUMBER(K79),ROUND(J79*(K79+1),2),0)</f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>
      <c r="A80" s="9"/>
      <c r="B80" s="57" t="s">
        <v>69</v>
      </c>
      <c r="C80" s="1"/>
      <c r="D80" s="1"/>
      <c r="E80" s="58" t="s">
        <v>379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>
      <c r="A81" s="9"/>
      <c r="B81" s="57" t="s">
        <v>71</v>
      </c>
      <c r="C81" s="1"/>
      <c r="D81" s="1"/>
      <c r="E81" s="58" t="s">
        <v>385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73</v>
      </c>
      <c r="C82" s="1"/>
      <c r="D82" s="1"/>
      <c r="E82" s="58" t="s">
        <v>378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>
      <c r="A83" s="9"/>
      <c r="B83" s="59" t="s">
        <v>75</v>
      </c>
      <c r="C83" s="31"/>
      <c r="D83" s="31"/>
      <c r="E83" s="60" t="s">
        <v>76</v>
      </c>
      <c r="F83" s="31"/>
      <c r="G83" s="31"/>
      <c r="H83" s="61"/>
      <c r="I83" s="31"/>
      <c r="J83" s="61"/>
      <c r="K83" s="31"/>
      <c r="L83" s="31"/>
      <c r="M83" s="12"/>
      <c r="N83" s="2"/>
      <c r="O83" s="2"/>
      <c r="P83" s="2"/>
      <c r="Q83" s="2"/>
    </row>
    <row r="84" thickTop="1">
      <c r="A84" s="9"/>
      <c r="B84" s="50">
        <v>11</v>
      </c>
      <c r="C84" s="51" t="s">
        <v>154</v>
      </c>
      <c r="D84" s="51">
        <v>1</v>
      </c>
      <c r="E84" s="51" t="s">
        <v>155</v>
      </c>
      <c r="F84" s="51" t="s">
        <v>3</v>
      </c>
      <c r="G84" s="52" t="s">
        <v>94</v>
      </c>
      <c r="H84" s="62">
        <v>23</v>
      </c>
      <c r="I84" s="33">
        <f>ROUND(0,2)</f>
        <v>0</v>
      </c>
      <c r="J84" s="63">
        <f>ROUND(I84*H84,2)</f>
        <v>0</v>
      </c>
      <c r="K84" s="64">
        <v>0.20999999999999999</v>
      </c>
      <c r="L84" s="65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>
      <c r="A85" s="9"/>
      <c r="B85" s="57" t="s">
        <v>69</v>
      </c>
      <c r="C85" s="1"/>
      <c r="D85" s="1"/>
      <c r="E85" s="58" t="s">
        <v>376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>
      <c r="A86" s="9"/>
      <c r="B86" s="57" t="s">
        <v>71</v>
      </c>
      <c r="C86" s="1"/>
      <c r="D86" s="1"/>
      <c r="E86" s="58" t="s">
        <v>386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73</v>
      </c>
      <c r="C87" s="1"/>
      <c r="D87" s="1"/>
      <c r="E87" s="58" t="s">
        <v>378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thickBot="1">
      <c r="A88" s="9"/>
      <c r="B88" s="59" t="s">
        <v>75</v>
      </c>
      <c r="C88" s="31"/>
      <c r="D88" s="31"/>
      <c r="E88" s="60" t="s">
        <v>76</v>
      </c>
      <c r="F88" s="31"/>
      <c r="G88" s="31"/>
      <c r="H88" s="61"/>
      <c r="I88" s="31"/>
      <c r="J88" s="61"/>
      <c r="K88" s="31"/>
      <c r="L88" s="31"/>
      <c r="M88" s="12"/>
      <c r="N88" s="2"/>
      <c r="O88" s="2"/>
      <c r="P88" s="2"/>
      <c r="Q88" s="2"/>
    </row>
    <row r="89" thickTop="1">
      <c r="A89" s="9"/>
      <c r="B89" s="50">
        <v>12</v>
      </c>
      <c r="C89" s="51" t="s">
        <v>154</v>
      </c>
      <c r="D89" s="51">
        <v>2</v>
      </c>
      <c r="E89" s="51" t="s">
        <v>155</v>
      </c>
      <c r="F89" s="51" t="s">
        <v>3</v>
      </c>
      <c r="G89" s="52" t="s">
        <v>94</v>
      </c>
      <c r="H89" s="62">
        <v>49</v>
      </c>
      <c r="I89" s="33">
        <f>ROUND(0,2)</f>
        <v>0</v>
      </c>
      <c r="J89" s="63">
        <f>ROUND(I89*H89,2)</f>
        <v>0</v>
      </c>
      <c r="K89" s="64">
        <v>0.20999999999999999</v>
      </c>
      <c r="L89" s="65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69</v>
      </c>
      <c r="C90" s="1"/>
      <c r="D90" s="1"/>
      <c r="E90" s="58" t="s">
        <v>379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71</v>
      </c>
      <c r="C91" s="1"/>
      <c r="D91" s="1"/>
      <c r="E91" s="58" t="s">
        <v>387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73</v>
      </c>
      <c r="C92" s="1"/>
      <c r="D92" s="1"/>
      <c r="E92" s="58" t="s">
        <v>378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75</v>
      </c>
      <c r="C93" s="31"/>
      <c r="D93" s="31"/>
      <c r="E93" s="60" t="s">
        <v>76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13</v>
      </c>
      <c r="C94" s="51" t="s">
        <v>157</v>
      </c>
      <c r="D94" s="51" t="s">
        <v>3</v>
      </c>
      <c r="E94" s="51" t="s">
        <v>158</v>
      </c>
      <c r="F94" s="51" t="s">
        <v>3</v>
      </c>
      <c r="G94" s="52" t="s">
        <v>159</v>
      </c>
      <c r="H94" s="62">
        <v>2026.53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69</v>
      </c>
      <c r="C95" s="1"/>
      <c r="D95" s="1"/>
      <c r="E95" s="58" t="s">
        <v>388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71</v>
      </c>
      <c r="C96" s="1"/>
      <c r="D96" s="1"/>
      <c r="E96" s="58" t="s">
        <v>389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73</v>
      </c>
      <c r="C97" s="1"/>
      <c r="D97" s="1"/>
      <c r="E97" s="58" t="s">
        <v>162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75</v>
      </c>
      <c r="C98" s="31"/>
      <c r="D98" s="31"/>
      <c r="E98" s="60" t="s">
        <v>76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14</v>
      </c>
      <c r="C99" s="51" t="s">
        <v>163</v>
      </c>
      <c r="D99" s="51" t="s">
        <v>3</v>
      </c>
      <c r="E99" s="51" t="s">
        <v>164</v>
      </c>
      <c r="F99" s="51" t="s">
        <v>3</v>
      </c>
      <c r="G99" s="52" t="s">
        <v>159</v>
      </c>
      <c r="H99" s="62">
        <v>1085.616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69</v>
      </c>
      <c r="C100" s="1"/>
      <c r="D100" s="1"/>
      <c r="E100" s="58" t="s">
        <v>390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71</v>
      </c>
      <c r="C101" s="1"/>
      <c r="D101" s="1"/>
      <c r="E101" s="58" t="s">
        <v>391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73</v>
      </c>
      <c r="C102" s="1"/>
      <c r="D102" s="1"/>
      <c r="E102" s="58" t="s">
        <v>162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75</v>
      </c>
      <c r="C103" s="31"/>
      <c r="D103" s="31"/>
      <c r="E103" s="60" t="s">
        <v>76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>
      <c r="A104" s="9"/>
      <c r="B104" s="50">
        <v>15</v>
      </c>
      <c r="C104" s="51" t="s">
        <v>392</v>
      </c>
      <c r="D104" s="51" t="s">
        <v>3</v>
      </c>
      <c r="E104" s="51" t="s">
        <v>393</v>
      </c>
      <c r="F104" s="51" t="s">
        <v>3</v>
      </c>
      <c r="G104" s="52" t="s">
        <v>159</v>
      </c>
      <c r="H104" s="62">
        <v>674.20000000000005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69</v>
      </c>
      <c r="C105" s="1"/>
      <c r="D105" s="1"/>
      <c r="E105" s="58" t="s">
        <v>394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71</v>
      </c>
      <c r="C106" s="1"/>
      <c r="D106" s="1"/>
      <c r="E106" s="58" t="s">
        <v>395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73</v>
      </c>
      <c r="C107" s="1"/>
      <c r="D107" s="1"/>
      <c r="E107" s="58" t="s">
        <v>396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75</v>
      </c>
      <c r="C108" s="31"/>
      <c r="D108" s="31"/>
      <c r="E108" s="60" t="s">
        <v>76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16</v>
      </c>
      <c r="C109" s="51" t="s">
        <v>397</v>
      </c>
      <c r="D109" s="51" t="s">
        <v>3</v>
      </c>
      <c r="E109" s="51" t="s">
        <v>398</v>
      </c>
      <c r="F109" s="51" t="s">
        <v>3</v>
      </c>
      <c r="G109" s="52" t="s">
        <v>159</v>
      </c>
      <c r="H109" s="62">
        <v>972.45500000000004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69</v>
      </c>
      <c r="C110" s="1"/>
      <c r="D110" s="1"/>
      <c r="E110" s="58" t="s">
        <v>399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71</v>
      </c>
      <c r="C111" s="1"/>
      <c r="D111" s="1"/>
      <c r="E111" s="58" t="s">
        <v>400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73</v>
      </c>
      <c r="C112" s="1"/>
      <c r="D112" s="1"/>
      <c r="E112" s="58" t="s">
        <v>401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75</v>
      </c>
      <c r="C113" s="31"/>
      <c r="D113" s="31"/>
      <c r="E113" s="60" t="s">
        <v>76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17</v>
      </c>
      <c r="C114" s="51" t="s">
        <v>402</v>
      </c>
      <c r="D114" s="51" t="s">
        <v>3</v>
      </c>
      <c r="E114" s="51" t="s">
        <v>403</v>
      </c>
      <c r="F114" s="51" t="s">
        <v>3</v>
      </c>
      <c r="G114" s="52" t="s">
        <v>159</v>
      </c>
      <c r="H114" s="62">
        <v>270.262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69</v>
      </c>
      <c r="C115" s="1"/>
      <c r="D115" s="1"/>
      <c r="E115" s="58" t="s">
        <v>404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71</v>
      </c>
      <c r="C116" s="1"/>
      <c r="D116" s="1"/>
      <c r="E116" s="58" t="s">
        <v>405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73</v>
      </c>
      <c r="C117" s="1"/>
      <c r="D117" s="1"/>
      <c r="E117" s="58" t="s">
        <v>401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75</v>
      </c>
      <c r="C118" s="31"/>
      <c r="D118" s="31"/>
      <c r="E118" s="60" t="s">
        <v>76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>
      <c r="A119" s="9"/>
      <c r="B119" s="50">
        <v>18</v>
      </c>
      <c r="C119" s="51" t="s">
        <v>406</v>
      </c>
      <c r="D119" s="51" t="s">
        <v>3</v>
      </c>
      <c r="E119" s="51" t="s">
        <v>407</v>
      </c>
      <c r="F119" s="51" t="s">
        <v>3</v>
      </c>
      <c r="G119" s="52" t="s">
        <v>159</v>
      </c>
      <c r="H119" s="62">
        <v>405.39299999999997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69</v>
      </c>
      <c r="C120" s="1"/>
      <c r="D120" s="1"/>
      <c r="E120" s="58" t="s">
        <v>408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71</v>
      </c>
      <c r="C121" s="1"/>
      <c r="D121" s="1"/>
      <c r="E121" s="58" t="s">
        <v>409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73</v>
      </c>
      <c r="C122" s="1"/>
      <c r="D122" s="1"/>
      <c r="E122" s="58" t="s">
        <v>401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75</v>
      </c>
      <c r="C123" s="31"/>
      <c r="D123" s="31"/>
      <c r="E123" s="60" t="s">
        <v>76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>
      <c r="A124" s="9"/>
      <c r="B124" s="50">
        <v>19</v>
      </c>
      <c r="C124" s="51" t="s">
        <v>410</v>
      </c>
      <c r="D124" s="51" t="s">
        <v>3</v>
      </c>
      <c r="E124" s="51" t="s">
        <v>411</v>
      </c>
      <c r="F124" s="51" t="s">
        <v>3</v>
      </c>
      <c r="G124" s="52" t="s">
        <v>159</v>
      </c>
      <c r="H124" s="62">
        <v>204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7" t="s">
        <v>69</v>
      </c>
      <c r="C125" s="1"/>
      <c r="D125" s="1"/>
      <c r="E125" s="58" t="s">
        <v>412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71</v>
      </c>
      <c r="C126" s="1"/>
      <c r="D126" s="1"/>
      <c r="E126" s="58" t="s">
        <v>359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73</v>
      </c>
      <c r="C127" s="1"/>
      <c r="D127" s="1"/>
      <c r="E127" s="58" t="s">
        <v>413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>
      <c r="A128" s="9"/>
      <c r="B128" s="59" t="s">
        <v>75</v>
      </c>
      <c r="C128" s="31"/>
      <c r="D128" s="31"/>
      <c r="E128" s="60" t="s">
        <v>76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>
      <c r="A129" s="9"/>
      <c r="B129" s="50">
        <v>20</v>
      </c>
      <c r="C129" s="51" t="s">
        <v>414</v>
      </c>
      <c r="D129" s="51" t="s">
        <v>3</v>
      </c>
      <c r="E129" s="51" t="s">
        <v>415</v>
      </c>
      <c r="F129" s="51" t="s">
        <v>3</v>
      </c>
      <c r="G129" s="52" t="s">
        <v>159</v>
      </c>
      <c r="H129" s="62">
        <v>162.19999999999999</v>
      </c>
      <c r="I129" s="33">
        <f>ROUND(0,2)</f>
        <v>0</v>
      </c>
      <c r="J129" s="63">
        <f>ROUND(I129*H129,2)</f>
        <v>0</v>
      </c>
      <c r="K129" s="64">
        <v>0.20999999999999999</v>
      </c>
      <c r="L129" s="65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57" t="s">
        <v>69</v>
      </c>
      <c r="C130" s="1"/>
      <c r="D130" s="1"/>
      <c r="E130" s="58" t="s">
        <v>416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>
      <c r="A131" s="9"/>
      <c r="B131" s="57" t="s">
        <v>71</v>
      </c>
      <c r="C131" s="1"/>
      <c r="D131" s="1"/>
      <c r="E131" s="58" t="s">
        <v>417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7" t="s">
        <v>73</v>
      </c>
      <c r="C132" s="1"/>
      <c r="D132" s="1"/>
      <c r="E132" s="58" t="s">
        <v>418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thickBot="1">
      <c r="A133" s="9"/>
      <c r="B133" s="59" t="s">
        <v>75</v>
      </c>
      <c r="C133" s="31"/>
      <c r="D133" s="31"/>
      <c r="E133" s="60" t="s">
        <v>76</v>
      </c>
      <c r="F133" s="31"/>
      <c r="G133" s="31"/>
      <c r="H133" s="61"/>
      <c r="I133" s="31"/>
      <c r="J133" s="61"/>
      <c r="K133" s="31"/>
      <c r="L133" s="31"/>
      <c r="M133" s="12"/>
      <c r="N133" s="2"/>
      <c r="O133" s="2"/>
      <c r="P133" s="2"/>
      <c r="Q133" s="2"/>
    </row>
    <row r="134" thickTop="1">
      <c r="A134" s="9"/>
      <c r="B134" s="50">
        <v>21</v>
      </c>
      <c r="C134" s="51" t="s">
        <v>419</v>
      </c>
      <c r="D134" s="51" t="s">
        <v>3</v>
      </c>
      <c r="E134" s="51" t="s">
        <v>420</v>
      </c>
      <c r="F134" s="51" t="s">
        <v>3</v>
      </c>
      <c r="G134" s="52" t="s">
        <v>159</v>
      </c>
      <c r="H134" s="62">
        <v>145.59999999999999</v>
      </c>
      <c r="I134" s="33">
        <f>ROUND(0,2)</f>
        <v>0</v>
      </c>
      <c r="J134" s="63">
        <f>ROUND(I134*H134,2)</f>
        <v>0</v>
      </c>
      <c r="K134" s="64">
        <v>0.20999999999999999</v>
      </c>
      <c r="L134" s="65">
        <f>IF(ISNUMBER(K134),ROUND(J134*(K134+1),2),0)</f>
        <v>0</v>
      </c>
      <c r="M134" s="12"/>
      <c r="N134" s="2"/>
      <c r="O134" s="2"/>
      <c r="P134" s="2"/>
      <c r="Q134" s="42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57" t="s">
        <v>69</v>
      </c>
      <c r="C135" s="1"/>
      <c r="D135" s="1"/>
      <c r="E135" s="58" t="s">
        <v>421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>
      <c r="A136" s="9"/>
      <c r="B136" s="57" t="s">
        <v>71</v>
      </c>
      <c r="C136" s="1"/>
      <c r="D136" s="1"/>
      <c r="E136" s="58" t="s">
        <v>422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>
      <c r="A137" s="9"/>
      <c r="B137" s="57" t="s">
        <v>73</v>
      </c>
      <c r="C137" s="1"/>
      <c r="D137" s="1"/>
      <c r="E137" s="58" t="s">
        <v>423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thickBot="1">
      <c r="A138" s="9"/>
      <c r="B138" s="59" t="s">
        <v>75</v>
      </c>
      <c r="C138" s="31"/>
      <c r="D138" s="31"/>
      <c r="E138" s="60" t="s">
        <v>76</v>
      </c>
      <c r="F138" s="31"/>
      <c r="G138" s="31"/>
      <c r="H138" s="61"/>
      <c r="I138" s="31"/>
      <c r="J138" s="61"/>
      <c r="K138" s="31"/>
      <c r="L138" s="31"/>
      <c r="M138" s="12"/>
      <c r="N138" s="2"/>
      <c r="O138" s="2"/>
      <c r="P138" s="2"/>
      <c r="Q138" s="2"/>
    </row>
    <row r="139" thickTop="1">
      <c r="A139" s="9"/>
      <c r="B139" s="50">
        <v>22</v>
      </c>
      <c r="C139" s="51" t="s">
        <v>183</v>
      </c>
      <c r="D139" s="51" t="s">
        <v>3</v>
      </c>
      <c r="E139" s="51" t="s">
        <v>184</v>
      </c>
      <c r="F139" s="51" t="s">
        <v>3</v>
      </c>
      <c r="G139" s="52" t="s">
        <v>159</v>
      </c>
      <c r="H139" s="62">
        <v>2079.1170000000002</v>
      </c>
      <c r="I139" s="33">
        <f>ROUND(0,2)</f>
        <v>0</v>
      </c>
      <c r="J139" s="63">
        <f>ROUND(I139*H139,2)</f>
        <v>0</v>
      </c>
      <c r="K139" s="64">
        <v>0.20999999999999999</v>
      </c>
      <c r="L139" s="65">
        <f>IF(ISNUMBER(K139),ROUND(J139*(K139+1),2),0)</f>
        <v>0</v>
      </c>
      <c r="M139" s="12"/>
      <c r="N139" s="2"/>
      <c r="O139" s="2"/>
      <c r="P139" s="2"/>
      <c r="Q139" s="42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7" t="s">
        <v>69</v>
      </c>
      <c r="C140" s="1"/>
      <c r="D140" s="1"/>
      <c r="E140" s="58" t="s">
        <v>424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>
      <c r="A141" s="9"/>
      <c r="B141" s="57" t="s">
        <v>71</v>
      </c>
      <c r="C141" s="1"/>
      <c r="D141" s="1"/>
      <c r="E141" s="58" t="s">
        <v>425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>
      <c r="A142" s="9"/>
      <c r="B142" s="57" t="s">
        <v>73</v>
      </c>
      <c r="C142" s="1"/>
      <c r="D142" s="1"/>
      <c r="E142" s="58" t="s">
        <v>426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thickBot="1">
      <c r="A143" s="9"/>
      <c r="B143" s="59" t="s">
        <v>75</v>
      </c>
      <c r="C143" s="31"/>
      <c r="D143" s="31"/>
      <c r="E143" s="60" t="s">
        <v>76</v>
      </c>
      <c r="F143" s="31"/>
      <c r="G143" s="31"/>
      <c r="H143" s="61"/>
      <c r="I143" s="31"/>
      <c r="J143" s="61"/>
      <c r="K143" s="31"/>
      <c r="L143" s="31"/>
      <c r="M143" s="12"/>
      <c r="N143" s="2"/>
      <c r="O143" s="2"/>
      <c r="P143" s="2"/>
      <c r="Q143" s="2"/>
    </row>
    <row r="144" thickTop="1">
      <c r="A144" s="9"/>
      <c r="B144" s="50">
        <v>23</v>
      </c>
      <c r="C144" s="51" t="s">
        <v>188</v>
      </c>
      <c r="D144" s="51" t="s">
        <v>3</v>
      </c>
      <c r="E144" s="51" t="s">
        <v>189</v>
      </c>
      <c r="F144" s="51" t="s">
        <v>3</v>
      </c>
      <c r="G144" s="52" t="s">
        <v>159</v>
      </c>
      <c r="H144" s="62">
        <v>674.20000000000005</v>
      </c>
      <c r="I144" s="33">
        <f>ROUND(0,2)</f>
        <v>0</v>
      </c>
      <c r="J144" s="63">
        <f>ROUND(I144*H144,2)</f>
        <v>0</v>
      </c>
      <c r="K144" s="64">
        <v>0.20999999999999999</v>
      </c>
      <c r="L144" s="65">
        <f>IF(ISNUMBER(K144),ROUND(J144*(K144+1),2),0)</f>
        <v>0</v>
      </c>
      <c r="M144" s="12"/>
      <c r="N144" s="2"/>
      <c r="O144" s="2"/>
      <c r="P144" s="2"/>
      <c r="Q144" s="42">
        <f>IF(ISNUMBER(K144),IF(H144&gt;0,IF(I144&gt;0,J144,0),0),0)</f>
        <v>0</v>
      </c>
      <c r="R144" s="27">
        <f>IF(ISNUMBER(K144)=FALSE,J144,0)</f>
        <v>0</v>
      </c>
    </row>
    <row r="145">
      <c r="A145" s="9"/>
      <c r="B145" s="57" t="s">
        <v>69</v>
      </c>
      <c r="C145" s="1"/>
      <c r="D145" s="1"/>
      <c r="E145" s="58" t="s">
        <v>427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>
      <c r="A146" s="9"/>
      <c r="B146" s="57" t="s">
        <v>71</v>
      </c>
      <c r="C146" s="1"/>
      <c r="D146" s="1"/>
      <c r="E146" s="58" t="s">
        <v>395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>
      <c r="A147" s="9"/>
      <c r="B147" s="57" t="s">
        <v>73</v>
      </c>
      <c r="C147" s="1"/>
      <c r="D147" s="1"/>
      <c r="E147" s="58" t="s">
        <v>428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 thickBot="1">
      <c r="A148" s="9"/>
      <c r="B148" s="59" t="s">
        <v>75</v>
      </c>
      <c r="C148" s="31"/>
      <c r="D148" s="31"/>
      <c r="E148" s="60" t="s">
        <v>76</v>
      </c>
      <c r="F148" s="31"/>
      <c r="G148" s="31"/>
      <c r="H148" s="61"/>
      <c r="I148" s="31"/>
      <c r="J148" s="61"/>
      <c r="K148" s="31"/>
      <c r="L148" s="31"/>
      <c r="M148" s="12"/>
      <c r="N148" s="2"/>
      <c r="O148" s="2"/>
      <c r="P148" s="2"/>
      <c r="Q148" s="2"/>
    </row>
    <row r="149" thickTop="1">
      <c r="A149" s="9"/>
      <c r="B149" s="50">
        <v>24</v>
      </c>
      <c r="C149" s="51" t="s">
        <v>429</v>
      </c>
      <c r="D149" s="51" t="s">
        <v>3</v>
      </c>
      <c r="E149" s="51" t="s">
        <v>430</v>
      </c>
      <c r="F149" s="51" t="s">
        <v>3</v>
      </c>
      <c r="G149" s="52" t="s">
        <v>159</v>
      </c>
      <c r="H149" s="62">
        <v>164.94</v>
      </c>
      <c r="I149" s="33">
        <f>ROUND(0,2)</f>
        <v>0</v>
      </c>
      <c r="J149" s="63">
        <f>ROUND(I149*H149,2)</f>
        <v>0</v>
      </c>
      <c r="K149" s="64">
        <v>0.20999999999999999</v>
      </c>
      <c r="L149" s="65">
        <f>IF(ISNUMBER(K149),ROUND(J149*(K149+1),2),0)</f>
        <v>0</v>
      </c>
      <c r="M149" s="12"/>
      <c r="N149" s="2"/>
      <c r="O149" s="2"/>
      <c r="P149" s="2"/>
      <c r="Q149" s="42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57" t="s">
        <v>69</v>
      </c>
      <c r="C150" s="1"/>
      <c r="D150" s="1"/>
      <c r="E150" s="58" t="s">
        <v>431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>
      <c r="A151" s="9"/>
      <c r="B151" s="57" t="s">
        <v>71</v>
      </c>
      <c r="C151" s="1"/>
      <c r="D151" s="1"/>
      <c r="E151" s="58" t="s">
        <v>432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>
      <c r="A152" s="9"/>
      <c r="B152" s="57" t="s">
        <v>73</v>
      </c>
      <c r="C152" s="1"/>
      <c r="D152" s="1"/>
      <c r="E152" s="58" t="s">
        <v>433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thickBot="1">
      <c r="A153" s="9"/>
      <c r="B153" s="59" t="s">
        <v>75</v>
      </c>
      <c r="C153" s="31"/>
      <c r="D153" s="31"/>
      <c r="E153" s="60" t="s">
        <v>76</v>
      </c>
      <c r="F153" s="31"/>
      <c r="G153" s="31"/>
      <c r="H153" s="61"/>
      <c r="I153" s="31"/>
      <c r="J153" s="61"/>
      <c r="K153" s="31"/>
      <c r="L153" s="31"/>
      <c r="M153" s="12"/>
      <c r="N153" s="2"/>
      <c r="O153" s="2"/>
      <c r="P153" s="2"/>
      <c r="Q153" s="2"/>
    </row>
    <row r="154" thickTop="1">
      <c r="A154" s="9"/>
      <c r="B154" s="50">
        <v>25</v>
      </c>
      <c r="C154" s="51" t="s">
        <v>434</v>
      </c>
      <c r="D154" s="51" t="s">
        <v>3</v>
      </c>
      <c r="E154" s="51" t="s">
        <v>435</v>
      </c>
      <c r="F154" s="51" t="s">
        <v>3</v>
      </c>
      <c r="G154" s="52" t="s">
        <v>159</v>
      </c>
      <c r="H154" s="62">
        <v>90</v>
      </c>
      <c r="I154" s="33">
        <f>ROUND(0,2)</f>
        <v>0</v>
      </c>
      <c r="J154" s="63">
        <f>ROUND(I154*H154,2)</f>
        <v>0</v>
      </c>
      <c r="K154" s="64">
        <v>0.20999999999999999</v>
      </c>
      <c r="L154" s="65">
        <f>IF(ISNUMBER(K154),ROUND(J154*(K154+1),2),0)</f>
        <v>0</v>
      </c>
      <c r="M154" s="12"/>
      <c r="N154" s="2"/>
      <c r="O154" s="2"/>
      <c r="P154" s="2"/>
      <c r="Q154" s="42">
        <f>IF(ISNUMBER(K154),IF(H154&gt;0,IF(I154&gt;0,J154,0),0),0)</f>
        <v>0</v>
      </c>
      <c r="R154" s="27">
        <f>IF(ISNUMBER(K154)=FALSE,J154,0)</f>
        <v>0</v>
      </c>
    </row>
    <row r="155">
      <c r="A155" s="9"/>
      <c r="B155" s="57" t="s">
        <v>69</v>
      </c>
      <c r="C155" s="1"/>
      <c r="D155" s="1"/>
      <c r="E155" s="58" t="s">
        <v>436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>
      <c r="A156" s="9"/>
      <c r="B156" s="57" t="s">
        <v>71</v>
      </c>
      <c r="C156" s="1"/>
      <c r="D156" s="1"/>
      <c r="E156" s="58" t="s">
        <v>437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>
      <c r="A157" s="9"/>
      <c r="B157" s="57" t="s">
        <v>73</v>
      </c>
      <c r="C157" s="1"/>
      <c r="D157" s="1"/>
      <c r="E157" s="58" t="s">
        <v>438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thickBot="1">
      <c r="A158" s="9"/>
      <c r="B158" s="59" t="s">
        <v>75</v>
      </c>
      <c r="C158" s="31"/>
      <c r="D158" s="31"/>
      <c r="E158" s="60" t="s">
        <v>76</v>
      </c>
      <c r="F158" s="31"/>
      <c r="G158" s="31"/>
      <c r="H158" s="61"/>
      <c r="I158" s="31"/>
      <c r="J158" s="61"/>
      <c r="K158" s="31"/>
      <c r="L158" s="31"/>
      <c r="M158" s="12"/>
      <c r="N158" s="2"/>
      <c r="O158" s="2"/>
      <c r="P158" s="2"/>
      <c r="Q158" s="2"/>
    </row>
    <row r="159" thickTop="1">
      <c r="A159" s="9"/>
      <c r="B159" s="50">
        <v>26</v>
      </c>
      <c r="C159" s="51" t="s">
        <v>439</v>
      </c>
      <c r="D159" s="51" t="s">
        <v>3</v>
      </c>
      <c r="E159" s="51" t="s">
        <v>440</v>
      </c>
      <c r="F159" s="51" t="s">
        <v>3</v>
      </c>
      <c r="G159" s="52" t="s">
        <v>145</v>
      </c>
      <c r="H159" s="62">
        <v>7079.1000000000004</v>
      </c>
      <c r="I159" s="33">
        <f>ROUND(0,2)</f>
        <v>0</v>
      </c>
      <c r="J159" s="63">
        <f>ROUND(I159*H159,2)</f>
        <v>0</v>
      </c>
      <c r="K159" s="64">
        <v>0.20999999999999999</v>
      </c>
      <c r="L159" s="65">
        <f>IF(ISNUMBER(K159),ROUND(J159*(K159+1),2),0)</f>
        <v>0</v>
      </c>
      <c r="M159" s="12"/>
      <c r="N159" s="2"/>
      <c r="O159" s="2"/>
      <c r="P159" s="2"/>
      <c r="Q159" s="42">
        <f>IF(ISNUMBER(K159),IF(H159&gt;0,IF(I159&gt;0,J159,0),0),0)</f>
        <v>0</v>
      </c>
      <c r="R159" s="27">
        <f>IF(ISNUMBER(K159)=FALSE,J159,0)</f>
        <v>0</v>
      </c>
    </row>
    <row r="160">
      <c r="A160" s="9"/>
      <c r="B160" s="57" t="s">
        <v>69</v>
      </c>
      <c r="C160" s="1"/>
      <c r="D160" s="1"/>
      <c r="E160" s="58" t="s">
        <v>441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>
      <c r="A161" s="9"/>
      <c r="B161" s="57" t="s">
        <v>71</v>
      </c>
      <c r="C161" s="1"/>
      <c r="D161" s="1"/>
      <c r="E161" s="58" t="s">
        <v>442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>
      <c r="A162" s="9"/>
      <c r="B162" s="57" t="s">
        <v>73</v>
      </c>
      <c r="C162" s="1"/>
      <c r="D162" s="1"/>
      <c r="E162" s="58" t="s">
        <v>443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thickBot="1">
      <c r="A163" s="9"/>
      <c r="B163" s="59" t="s">
        <v>75</v>
      </c>
      <c r="C163" s="31"/>
      <c r="D163" s="31"/>
      <c r="E163" s="60" t="s">
        <v>76</v>
      </c>
      <c r="F163" s="31"/>
      <c r="G163" s="31"/>
      <c r="H163" s="61"/>
      <c r="I163" s="31"/>
      <c r="J163" s="61"/>
      <c r="K163" s="31"/>
      <c r="L163" s="31"/>
      <c r="M163" s="12"/>
      <c r="N163" s="2"/>
      <c r="O163" s="2"/>
      <c r="P163" s="2"/>
      <c r="Q163" s="2"/>
    </row>
    <row r="164" thickTop="1">
      <c r="A164" s="9"/>
      <c r="B164" s="50">
        <v>27</v>
      </c>
      <c r="C164" s="51" t="s">
        <v>444</v>
      </c>
      <c r="D164" s="51" t="s">
        <v>3</v>
      </c>
      <c r="E164" s="51" t="s">
        <v>445</v>
      </c>
      <c r="F164" s="51" t="s">
        <v>3</v>
      </c>
      <c r="G164" s="52" t="s">
        <v>145</v>
      </c>
      <c r="H164" s="62">
        <v>2040</v>
      </c>
      <c r="I164" s="33">
        <f>ROUND(0,2)</f>
        <v>0</v>
      </c>
      <c r="J164" s="63">
        <f>ROUND(I164*H164,2)</f>
        <v>0</v>
      </c>
      <c r="K164" s="64">
        <v>0.20999999999999999</v>
      </c>
      <c r="L164" s="65">
        <f>IF(ISNUMBER(K164),ROUND(J164*(K164+1),2),0)</f>
        <v>0</v>
      </c>
      <c r="M164" s="12"/>
      <c r="N164" s="2"/>
      <c r="O164" s="2"/>
      <c r="P164" s="2"/>
      <c r="Q164" s="42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57" t="s">
        <v>69</v>
      </c>
      <c r="C165" s="1"/>
      <c r="D165" s="1"/>
      <c r="E165" s="58" t="s">
        <v>446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>
      <c r="A166" s="9"/>
      <c r="B166" s="57" t="s">
        <v>71</v>
      </c>
      <c r="C166" s="1"/>
      <c r="D166" s="1"/>
      <c r="E166" s="58" t="s">
        <v>447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>
      <c r="A167" s="9"/>
      <c r="B167" s="57" t="s">
        <v>73</v>
      </c>
      <c r="C167" s="1"/>
      <c r="D167" s="1"/>
      <c r="E167" s="58" t="s">
        <v>202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 thickBot="1">
      <c r="A168" s="9"/>
      <c r="B168" s="59" t="s">
        <v>75</v>
      </c>
      <c r="C168" s="31"/>
      <c r="D168" s="31"/>
      <c r="E168" s="60" t="s">
        <v>76</v>
      </c>
      <c r="F168" s="31"/>
      <c r="G168" s="31"/>
      <c r="H168" s="61"/>
      <c r="I168" s="31"/>
      <c r="J168" s="61"/>
      <c r="K168" s="31"/>
      <c r="L168" s="31"/>
      <c r="M168" s="12"/>
      <c r="N168" s="2"/>
      <c r="O168" s="2"/>
      <c r="P168" s="2"/>
      <c r="Q168" s="2"/>
    </row>
    <row r="169" thickTop="1">
      <c r="A169" s="9"/>
      <c r="B169" s="50">
        <v>28</v>
      </c>
      <c r="C169" s="51" t="s">
        <v>203</v>
      </c>
      <c r="D169" s="51" t="s">
        <v>3</v>
      </c>
      <c r="E169" s="51" t="s">
        <v>204</v>
      </c>
      <c r="F169" s="51" t="s">
        <v>3</v>
      </c>
      <c r="G169" s="52" t="s">
        <v>145</v>
      </c>
      <c r="H169" s="62">
        <v>2040</v>
      </c>
      <c r="I169" s="33">
        <f>ROUND(0,2)</f>
        <v>0</v>
      </c>
      <c r="J169" s="63">
        <f>ROUND(I169*H169,2)</f>
        <v>0</v>
      </c>
      <c r="K169" s="64">
        <v>0.20999999999999999</v>
      </c>
      <c r="L169" s="65">
        <f>IF(ISNUMBER(K169),ROUND(J169*(K169+1),2),0)</f>
        <v>0</v>
      </c>
      <c r="M169" s="12"/>
      <c r="N169" s="2"/>
      <c r="O169" s="2"/>
      <c r="P169" s="2"/>
      <c r="Q169" s="42">
        <f>IF(ISNUMBER(K169),IF(H169&gt;0,IF(I169&gt;0,J169,0),0),0)</f>
        <v>0</v>
      </c>
      <c r="R169" s="27">
        <f>IF(ISNUMBER(K169)=FALSE,J169,0)</f>
        <v>0</v>
      </c>
    </row>
    <row r="170">
      <c r="A170" s="9"/>
      <c r="B170" s="57" t="s">
        <v>69</v>
      </c>
      <c r="C170" s="1"/>
      <c r="D170" s="1"/>
      <c r="E170" s="58" t="s">
        <v>448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>
      <c r="A171" s="9"/>
      <c r="B171" s="57" t="s">
        <v>71</v>
      </c>
      <c r="C171" s="1"/>
      <c r="D171" s="1"/>
      <c r="E171" s="58" t="s">
        <v>447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73</v>
      </c>
      <c r="C172" s="1"/>
      <c r="D172" s="1"/>
      <c r="E172" s="58" t="s">
        <v>449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>
      <c r="A173" s="9"/>
      <c r="B173" s="59" t="s">
        <v>75</v>
      </c>
      <c r="C173" s="31"/>
      <c r="D173" s="31"/>
      <c r="E173" s="60" t="s">
        <v>76</v>
      </c>
      <c r="F173" s="31"/>
      <c r="G173" s="31"/>
      <c r="H173" s="61"/>
      <c r="I173" s="31"/>
      <c r="J173" s="61"/>
      <c r="K173" s="31"/>
      <c r="L173" s="31"/>
      <c r="M173" s="12"/>
      <c r="N173" s="2"/>
      <c r="O173" s="2"/>
      <c r="P173" s="2"/>
      <c r="Q173" s="2"/>
    </row>
    <row r="174" thickTop="1">
      <c r="A174" s="9"/>
      <c r="B174" s="50">
        <v>29</v>
      </c>
      <c r="C174" s="51" t="s">
        <v>207</v>
      </c>
      <c r="D174" s="51" t="s">
        <v>3</v>
      </c>
      <c r="E174" s="51" t="s">
        <v>208</v>
      </c>
      <c r="F174" s="51" t="s">
        <v>3</v>
      </c>
      <c r="G174" s="52" t="s">
        <v>145</v>
      </c>
      <c r="H174" s="62">
        <v>2040</v>
      </c>
      <c r="I174" s="33">
        <f>ROUND(0,2)</f>
        <v>0</v>
      </c>
      <c r="J174" s="63">
        <f>ROUND(I174*H174,2)</f>
        <v>0</v>
      </c>
      <c r="K174" s="64">
        <v>0.20999999999999999</v>
      </c>
      <c r="L174" s="65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57" t="s">
        <v>69</v>
      </c>
      <c r="C175" s="1"/>
      <c r="D175" s="1"/>
      <c r="E175" s="58" t="s">
        <v>450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>
      <c r="A176" s="9"/>
      <c r="B176" s="57" t="s">
        <v>71</v>
      </c>
      <c r="C176" s="1"/>
      <c r="D176" s="1"/>
      <c r="E176" s="58" t="s">
        <v>447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73</v>
      </c>
      <c r="C177" s="1"/>
      <c r="D177" s="1"/>
      <c r="E177" s="58" t="s">
        <v>210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thickBot="1">
      <c r="A178" s="9"/>
      <c r="B178" s="59" t="s">
        <v>75</v>
      </c>
      <c r="C178" s="31"/>
      <c r="D178" s="31"/>
      <c r="E178" s="60" t="s">
        <v>76</v>
      </c>
      <c r="F178" s="31"/>
      <c r="G178" s="31"/>
      <c r="H178" s="61"/>
      <c r="I178" s="31"/>
      <c r="J178" s="61"/>
      <c r="K178" s="31"/>
      <c r="L178" s="31"/>
      <c r="M178" s="12"/>
      <c r="N178" s="2"/>
      <c r="O178" s="2"/>
      <c r="P178" s="2"/>
      <c r="Q178" s="2"/>
    </row>
    <row r="179" thickTop="1" thickBot="1" ht="25" customHeight="1">
      <c r="A179" s="9"/>
      <c r="B179" s="1"/>
      <c r="C179" s="66">
        <v>1</v>
      </c>
      <c r="D179" s="1"/>
      <c r="E179" s="66" t="s">
        <v>124</v>
      </c>
      <c r="F179" s="1"/>
      <c r="G179" s="67" t="s">
        <v>117</v>
      </c>
      <c r="H179" s="68">
        <f>J54+J59+J64+J69+J74+J79+J84+J89+J94+J99+J104+J109+J114+J119+J124+J129+J134+J139+J144+J149+J154+J159+J164+J169+J174</f>
        <v>0</v>
      </c>
      <c r="I179" s="67" t="s">
        <v>118</v>
      </c>
      <c r="J179" s="69">
        <f>(L179-H179)</f>
        <v>0</v>
      </c>
      <c r="K179" s="67" t="s">
        <v>119</v>
      </c>
      <c r="L179" s="70">
        <f>L54+L59+L64+L69+L74+L79+L84+L89+L94+L99+L104+L109+L114+L119+L124+L129+L134+L139+L144+L149+L154+L159+L164+L169+L174</f>
        <v>0</v>
      </c>
      <c r="M179" s="12"/>
      <c r="N179" s="2"/>
      <c r="O179" s="2"/>
      <c r="P179" s="2"/>
      <c r="Q179" s="42">
        <f>0+Q54+Q59+Q64+Q69+Q74+Q79+Q84+Q89+Q94+Q99+Q104+Q109+Q114+Q119+Q124+Q129+Q134+Q139+Q144+Q149+Q154+Q159+Q164+Q169+Q174</f>
        <v>0</v>
      </c>
      <c r="R179" s="27">
        <f>0+R54+R59+R64+R69+R74+R79+R84+R89+R94+R99+R104+R109+R114+R119+R124+R129+R134+R139+R144+R149+R154+R159+R164+R169+R174</f>
        <v>0</v>
      </c>
      <c r="S179" s="71">
        <f>Q179*(1+J179)+R179</f>
        <v>0</v>
      </c>
    </row>
    <row r="180" thickTop="1" thickBot="1" ht="25" customHeight="1">
      <c r="A180" s="9"/>
      <c r="B180" s="72"/>
      <c r="C180" s="72"/>
      <c r="D180" s="72"/>
      <c r="E180" s="72"/>
      <c r="F180" s="72"/>
      <c r="G180" s="73" t="s">
        <v>120</v>
      </c>
      <c r="H180" s="74">
        <f>J54+J59+J64+J69+J74+J79+J84+J89+J94+J99+J104+J109+J114+J119+J124+J129+J134+J139+J144+J149+J154+J159+J164+J169+J174</f>
        <v>0</v>
      </c>
      <c r="I180" s="73" t="s">
        <v>121</v>
      </c>
      <c r="J180" s="75">
        <f>0+J179</f>
        <v>0</v>
      </c>
      <c r="K180" s="73" t="s">
        <v>122</v>
      </c>
      <c r="L180" s="76">
        <f>L54+L59+L64+L69+L74+L79+L84+L89+L94+L99+L104+L109+L114+L119+L124+L129+L134+L139+L144+L149+L154+L159+L164+L169+L174</f>
        <v>0</v>
      </c>
      <c r="M180" s="12"/>
      <c r="N180" s="2"/>
      <c r="O180" s="2"/>
      <c r="P180" s="2"/>
      <c r="Q180" s="2"/>
    </row>
    <row r="181" ht="40" customHeight="1">
      <c r="A181" s="9"/>
      <c r="B181" s="81" t="s">
        <v>451</v>
      </c>
      <c r="C181" s="1"/>
      <c r="D181" s="1"/>
      <c r="E181" s="1"/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0">
        <v>30</v>
      </c>
      <c r="C182" s="51" t="s">
        <v>452</v>
      </c>
      <c r="D182" s="51" t="s">
        <v>3</v>
      </c>
      <c r="E182" s="51" t="s">
        <v>453</v>
      </c>
      <c r="F182" s="51" t="s">
        <v>3</v>
      </c>
      <c r="G182" s="52" t="s">
        <v>145</v>
      </c>
      <c r="H182" s="53">
        <v>1622</v>
      </c>
      <c r="I182" s="25">
        <f>ROUND(0,2)</f>
        <v>0</v>
      </c>
      <c r="J182" s="54">
        <f>ROUND(I182*H182,2)</f>
        <v>0</v>
      </c>
      <c r="K182" s="55">
        <v>0.20999999999999999</v>
      </c>
      <c r="L182" s="56">
        <f>IF(ISNUMBER(K182),ROUND(J182*(K182+1),2),0)</f>
        <v>0</v>
      </c>
      <c r="M182" s="12"/>
      <c r="N182" s="2"/>
      <c r="O182" s="2"/>
      <c r="P182" s="2"/>
      <c r="Q182" s="42">
        <f>IF(ISNUMBER(K182),IF(H182&gt;0,IF(I182&gt;0,J182,0),0),0)</f>
        <v>0</v>
      </c>
      <c r="R182" s="27">
        <f>IF(ISNUMBER(K182)=FALSE,J182,0)</f>
        <v>0</v>
      </c>
    </row>
    <row r="183">
      <c r="A183" s="9"/>
      <c r="B183" s="57" t="s">
        <v>69</v>
      </c>
      <c r="C183" s="1"/>
      <c r="D183" s="1"/>
      <c r="E183" s="58" t="s">
        <v>454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>
      <c r="A184" s="9"/>
      <c r="B184" s="57" t="s">
        <v>71</v>
      </c>
      <c r="C184" s="1"/>
      <c r="D184" s="1"/>
      <c r="E184" s="58" t="s">
        <v>455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>
      <c r="A185" s="9"/>
      <c r="B185" s="57" t="s">
        <v>73</v>
      </c>
      <c r="C185" s="1"/>
      <c r="D185" s="1"/>
      <c r="E185" s="58" t="s">
        <v>456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thickBot="1">
      <c r="A186" s="9"/>
      <c r="B186" s="59" t="s">
        <v>75</v>
      </c>
      <c r="C186" s="31"/>
      <c r="D186" s="31"/>
      <c r="E186" s="60" t="s">
        <v>76</v>
      </c>
      <c r="F186" s="31"/>
      <c r="G186" s="31"/>
      <c r="H186" s="61"/>
      <c r="I186" s="31"/>
      <c r="J186" s="61"/>
      <c r="K186" s="31"/>
      <c r="L186" s="31"/>
      <c r="M186" s="12"/>
      <c r="N186" s="2"/>
      <c r="O186" s="2"/>
      <c r="P186" s="2"/>
      <c r="Q186" s="2"/>
    </row>
    <row r="187" thickTop="1">
      <c r="A187" s="9"/>
      <c r="B187" s="50">
        <v>31</v>
      </c>
      <c r="C187" s="51" t="s">
        <v>457</v>
      </c>
      <c r="D187" s="51" t="s">
        <v>3</v>
      </c>
      <c r="E187" s="51" t="s">
        <v>458</v>
      </c>
      <c r="F187" s="51" t="s">
        <v>3</v>
      </c>
      <c r="G187" s="52" t="s">
        <v>169</v>
      </c>
      <c r="H187" s="62">
        <v>811</v>
      </c>
      <c r="I187" s="33">
        <f>ROUND(0,2)</f>
        <v>0</v>
      </c>
      <c r="J187" s="63">
        <f>ROUND(I187*H187,2)</f>
        <v>0</v>
      </c>
      <c r="K187" s="64">
        <v>0.20999999999999999</v>
      </c>
      <c r="L187" s="65">
        <f>IF(ISNUMBER(K187),ROUND(J187*(K187+1),2),0)</f>
        <v>0</v>
      </c>
      <c r="M187" s="12"/>
      <c r="N187" s="2"/>
      <c r="O187" s="2"/>
      <c r="P187" s="2"/>
      <c r="Q187" s="42">
        <f>IF(ISNUMBER(K187),IF(H187&gt;0,IF(I187&gt;0,J187,0),0),0)</f>
        <v>0</v>
      </c>
      <c r="R187" s="27">
        <f>IF(ISNUMBER(K187)=FALSE,J187,0)</f>
        <v>0</v>
      </c>
    </row>
    <row r="188">
      <c r="A188" s="9"/>
      <c r="B188" s="57" t="s">
        <v>69</v>
      </c>
      <c r="C188" s="1"/>
      <c r="D188" s="1"/>
      <c r="E188" s="58" t="s">
        <v>459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>
      <c r="A189" s="9"/>
      <c r="B189" s="57" t="s">
        <v>71</v>
      </c>
      <c r="C189" s="1"/>
      <c r="D189" s="1"/>
      <c r="E189" s="58" t="s">
        <v>460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>
      <c r="A190" s="9"/>
      <c r="B190" s="57" t="s">
        <v>73</v>
      </c>
      <c r="C190" s="1"/>
      <c r="D190" s="1"/>
      <c r="E190" s="58" t="s">
        <v>461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>
      <c r="A191" s="9"/>
      <c r="B191" s="59" t="s">
        <v>75</v>
      </c>
      <c r="C191" s="31"/>
      <c r="D191" s="31"/>
      <c r="E191" s="60" t="s">
        <v>76</v>
      </c>
      <c r="F191" s="31"/>
      <c r="G191" s="31"/>
      <c r="H191" s="61"/>
      <c r="I191" s="31"/>
      <c r="J191" s="61"/>
      <c r="K191" s="31"/>
      <c r="L191" s="31"/>
      <c r="M191" s="12"/>
      <c r="N191" s="2"/>
      <c r="O191" s="2"/>
      <c r="P191" s="2"/>
      <c r="Q191" s="2"/>
    </row>
    <row r="192" thickTop="1">
      <c r="A192" s="9"/>
      <c r="B192" s="50">
        <v>32</v>
      </c>
      <c r="C192" s="51" t="s">
        <v>462</v>
      </c>
      <c r="D192" s="51" t="s">
        <v>3</v>
      </c>
      <c r="E192" s="51" t="s">
        <v>463</v>
      </c>
      <c r="F192" s="51" t="s">
        <v>3</v>
      </c>
      <c r="G192" s="52" t="s">
        <v>145</v>
      </c>
      <c r="H192" s="62">
        <v>900</v>
      </c>
      <c r="I192" s="33">
        <f>ROUND(0,2)</f>
        <v>0</v>
      </c>
      <c r="J192" s="63">
        <f>ROUND(I192*H192,2)</f>
        <v>0</v>
      </c>
      <c r="K192" s="64">
        <v>0.20999999999999999</v>
      </c>
      <c r="L192" s="65">
        <f>IF(ISNUMBER(K192),ROUND(J192*(K192+1),2),0)</f>
        <v>0</v>
      </c>
      <c r="M192" s="12"/>
      <c r="N192" s="2"/>
      <c r="O192" s="2"/>
      <c r="P192" s="2"/>
      <c r="Q192" s="42">
        <f>IF(ISNUMBER(K192),IF(H192&gt;0,IF(I192&gt;0,J192,0),0),0)</f>
        <v>0</v>
      </c>
      <c r="R192" s="27">
        <f>IF(ISNUMBER(K192)=FALSE,J192,0)</f>
        <v>0</v>
      </c>
    </row>
    <row r="193">
      <c r="A193" s="9"/>
      <c r="B193" s="57" t="s">
        <v>69</v>
      </c>
      <c r="C193" s="1"/>
      <c r="D193" s="1"/>
      <c r="E193" s="58" t="s">
        <v>464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>
      <c r="A194" s="9"/>
      <c r="B194" s="57" t="s">
        <v>71</v>
      </c>
      <c r="C194" s="1"/>
      <c r="D194" s="1"/>
      <c r="E194" s="58" t="s">
        <v>465</v>
      </c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>
      <c r="A195" s="9"/>
      <c r="B195" s="57" t="s">
        <v>73</v>
      </c>
      <c r="C195" s="1"/>
      <c r="D195" s="1"/>
      <c r="E195" s="58" t="s">
        <v>466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 thickBot="1">
      <c r="A196" s="9"/>
      <c r="B196" s="59" t="s">
        <v>75</v>
      </c>
      <c r="C196" s="31"/>
      <c r="D196" s="31"/>
      <c r="E196" s="60" t="s">
        <v>76</v>
      </c>
      <c r="F196" s="31"/>
      <c r="G196" s="31"/>
      <c r="H196" s="61"/>
      <c r="I196" s="31"/>
      <c r="J196" s="61"/>
      <c r="K196" s="31"/>
      <c r="L196" s="31"/>
      <c r="M196" s="12"/>
      <c r="N196" s="2"/>
      <c r="O196" s="2"/>
      <c r="P196" s="2"/>
      <c r="Q196" s="2"/>
    </row>
    <row r="197" thickTop="1" thickBot="1" ht="25" customHeight="1">
      <c r="A197" s="9"/>
      <c r="B197" s="1"/>
      <c r="C197" s="66">
        <v>2</v>
      </c>
      <c r="D197" s="1"/>
      <c r="E197" s="66" t="s">
        <v>354</v>
      </c>
      <c r="F197" s="1"/>
      <c r="G197" s="67" t="s">
        <v>117</v>
      </c>
      <c r="H197" s="68">
        <f>J182+J187+J192</f>
        <v>0</v>
      </c>
      <c r="I197" s="67" t="s">
        <v>118</v>
      </c>
      <c r="J197" s="69">
        <f>(L197-H197)</f>
        <v>0</v>
      </c>
      <c r="K197" s="67" t="s">
        <v>119</v>
      </c>
      <c r="L197" s="70">
        <f>L182+L187+L192</f>
        <v>0</v>
      </c>
      <c r="M197" s="12"/>
      <c r="N197" s="2"/>
      <c r="O197" s="2"/>
      <c r="P197" s="2"/>
      <c r="Q197" s="42">
        <f>0+Q182+Q187+Q192</f>
        <v>0</v>
      </c>
      <c r="R197" s="27">
        <f>0+R182+R187+R192</f>
        <v>0</v>
      </c>
      <c r="S197" s="71">
        <f>Q197*(1+J197)+R197</f>
        <v>0</v>
      </c>
    </row>
    <row r="198" thickTop="1" thickBot="1" ht="25" customHeight="1">
      <c r="A198" s="9"/>
      <c r="B198" s="72"/>
      <c r="C198" s="72"/>
      <c r="D198" s="72"/>
      <c r="E198" s="72"/>
      <c r="F198" s="72"/>
      <c r="G198" s="73" t="s">
        <v>120</v>
      </c>
      <c r="H198" s="74">
        <f>J182+J187+J192</f>
        <v>0</v>
      </c>
      <c r="I198" s="73" t="s">
        <v>121</v>
      </c>
      <c r="J198" s="75">
        <f>0+J197</f>
        <v>0</v>
      </c>
      <c r="K198" s="73" t="s">
        <v>122</v>
      </c>
      <c r="L198" s="76">
        <f>L182+L187+L192</f>
        <v>0</v>
      </c>
      <c r="M198" s="12"/>
      <c r="N198" s="2"/>
      <c r="O198" s="2"/>
      <c r="P198" s="2"/>
      <c r="Q198" s="2"/>
    </row>
    <row r="199" ht="40" customHeight="1">
      <c r="A199" s="9"/>
      <c r="B199" s="81" t="s">
        <v>222</v>
      </c>
      <c r="C199" s="1"/>
      <c r="D199" s="1"/>
      <c r="E199" s="1"/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0">
        <v>33</v>
      </c>
      <c r="C200" s="51" t="s">
        <v>467</v>
      </c>
      <c r="D200" s="51">
        <v>1</v>
      </c>
      <c r="E200" s="51" t="s">
        <v>468</v>
      </c>
      <c r="F200" s="51" t="s">
        <v>3</v>
      </c>
      <c r="G200" s="52" t="s">
        <v>159</v>
      </c>
      <c r="H200" s="53">
        <v>953.83699999999999</v>
      </c>
      <c r="I200" s="25">
        <f>ROUND(0,2)</f>
        <v>0</v>
      </c>
      <c r="J200" s="54">
        <f>ROUND(I200*H200,2)</f>
        <v>0</v>
      </c>
      <c r="K200" s="55">
        <v>0.20999999999999999</v>
      </c>
      <c r="L200" s="56">
        <f>IF(ISNUMBER(K200),ROUND(J200*(K200+1),2),0)</f>
        <v>0</v>
      </c>
      <c r="M200" s="12"/>
      <c r="N200" s="2"/>
      <c r="O200" s="2"/>
      <c r="P200" s="2"/>
      <c r="Q200" s="42">
        <f>IF(ISNUMBER(K200),IF(H200&gt;0,IF(I200&gt;0,J200,0),0),0)</f>
        <v>0</v>
      </c>
      <c r="R200" s="27">
        <f>IF(ISNUMBER(K200)=FALSE,J200,0)</f>
        <v>0</v>
      </c>
    </row>
    <row r="201">
      <c r="A201" s="9"/>
      <c r="B201" s="57" t="s">
        <v>69</v>
      </c>
      <c r="C201" s="1"/>
      <c r="D201" s="1"/>
      <c r="E201" s="58" t="s">
        <v>469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>
      <c r="A202" s="9"/>
      <c r="B202" s="57" t="s">
        <v>71</v>
      </c>
      <c r="C202" s="1"/>
      <c r="D202" s="1"/>
      <c r="E202" s="58" t="s">
        <v>470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>
      <c r="A203" s="9"/>
      <c r="B203" s="57" t="s">
        <v>73</v>
      </c>
      <c r="C203" s="1"/>
      <c r="D203" s="1"/>
      <c r="E203" s="58" t="s">
        <v>471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thickBot="1">
      <c r="A204" s="9"/>
      <c r="B204" s="59" t="s">
        <v>75</v>
      </c>
      <c r="C204" s="31"/>
      <c r="D204" s="31"/>
      <c r="E204" s="60" t="s">
        <v>76</v>
      </c>
      <c r="F204" s="31"/>
      <c r="G204" s="31"/>
      <c r="H204" s="61"/>
      <c r="I204" s="31"/>
      <c r="J204" s="61"/>
      <c r="K204" s="31"/>
      <c r="L204" s="31"/>
      <c r="M204" s="12"/>
      <c r="N204" s="2"/>
      <c r="O204" s="2"/>
      <c r="P204" s="2"/>
      <c r="Q204" s="2"/>
    </row>
    <row r="205" thickTop="1">
      <c r="A205" s="9"/>
      <c r="B205" s="50">
        <v>34</v>
      </c>
      <c r="C205" s="51" t="s">
        <v>467</v>
      </c>
      <c r="D205" s="51">
        <v>2</v>
      </c>
      <c r="E205" s="51" t="s">
        <v>468</v>
      </c>
      <c r="F205" s="51" t="s">
        <v>3</v>
      </c>
      <c r="G205" s="52" t="s">
        <v>159</v>
      </c>
      <c r="H205" s="62">
        <v>405.39299999999997</v>
      </c>
      <c r="I205" s="33">
        <f>ROUND(0,2)</f>
        <v>0</v>
      </c>
      <c r="J205" s="63">
        <f>ROUND(I205*H205,2)</f>
        <v>0</v>
      </c>
      <c r="K205" s="64">
        <v>0.20999999999999999</v>
      </c>
      <c r="L205" s="65">
        <f>IF(ISNUMBER(K205),ROUND(J205*(K205+1),2),0)</f>
        <v>0</v>
      </c>
      <c r="M205" s="12"/>
      <c r="N205" s="2"/>
      <c r="O205" s="2"/>
      <c r="P205" s="2"/>
      <c r="Q205" s="42">
        <f>IF(ISNUMBER(K205),IF(H205&gt;0,IF(I205&gt;0,J205,0),0),0)</f>
        <v>0</v>
      </c>
      <c r="R205" s="27">
        <f>IF(ISNUMBER(K205)=FALSE,J205,0)</f>
        <v>0</v>
      </c>
    </row>
    <row r="206">
      <c r="A206" s="9"/>
      <c r="B206" s="57" t="s">
        <v>69</v>
      </c>
      <c r="C206" s="1"/>
      <c r="D206" s="1"/>
      <c r="E206" s="58" t="s">
        <v>472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>
      <c r="A207" s="9"/>
      <c r="B207" s="57" t="s">
        <v>71</v>
      </c>
      <c r="C207" s="1"/>
      <c r="D207" s="1"/>
      <c r="E207" s="58" t="s">
        <v>473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>
      <c r="A208" s="9"/>
      <c r="B208" s="57" t="s">
        <v>73</v>
      </c>
      <c r="C208" s="1"/>
      <c r="D208" s="1"/>
      <c r="E208" s="58" t="s">
        <v>474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thickBot="1">
      <c r="A209" s="9"/>
      <c r="B209" s="59" t="s">
        <v>75</v>
      </c>
      <c r="C209" s="31"/>
      <c r="D209" s="31"/>
      <c r="E209" s="60" t="s">
        <v>76</v>
      </c>
      <c r="F209" s="31"/>
      <c r="G209" s="31"/>
      <c r="H209" s="61"/>
      <c r="I209" s="31"/>
      <c r="J209" s="61"/>
      <c r="K209" s="31"/>
      <c r="L209" s="31"/>
      <c r="M209" s="12"/>
      <c r="N209" s="2"/>
      <c r="O209" s="2"/>
      <c r="P209" s="2"/>
      <c r="Q209" s="2"/>
    </row>
    <row r="210" thickTop="1" thickBot="1" ht="25" customHeight="1">
      <c r="A210" s="9"/>
      <c r="B210" s="1"/>
      <c r="C210" s="66">
        <v>4</v>
      </c>
      <c r="D210" s="1"/>
      <c r="E210" s="66" t="s">
        <v>126</v>
      </c>
      <c r="F210" s="1"/>
      <c r="G210" s="67" t="s">
        <v>117</v>
      </c>
      <c r="H210" s="68">
        <f>J200+J205</f>
        <v>0</v>
      </c>
      <c r="I210" s="67" t="s">
        <v>118</v>
      </c>
      <c r="J210" s="69">
        <f>(L210-H210)</f>
        <v>0</v>
      </c>
      <c r="K210" s="67" t="s">
        <v>119</v>
      </c>
      <c r="L210" s="70">
        <f>L200+L205</f>
        <v>0</v>
      </c>
      <c r="M210" s="12"/>
      <c r="N210" s="2"/>
      <c r="O210" s="2"/>
      <c r="P210" s="2"/>
      <c r="Q210" s="42">
        <f>0+Q200+Q205</f>
        <v>0</v>
      </c>
      <c r="R210" s="27">
        <f>0+R200+R205</f>
        <v>0</v>
      </c>
      <c r="S210" s="71">
        <f>Q210*(1+J210)+R210</f>
        <v>0</v>
      </c>
    </row>
    <row r="211" thickTop="1" thickBot="1" ht="25" customHeight="1">
      <c r="A211" s="9"/>
      <c r="B211" s="72"/>
      <c r="C211" s="72"/>
      <c r="D211" s="72"/>
      <c r="E211" s="72"/>
      <c r="F211" s="72"/>
      <c r="G211" s="73" t="s">
        <v>120</v>
      </c>
      <c r="H211" s="74">
        <f>J200+J205</f>
        <v>0</v>
      </c>
      <c r="I211" s="73" t="s">
        <v>121</v>
      </c>
      <c r="J211" s="75">
        <f>0+J210</f>
        <v>0</v>
      </c>
      <c r="K211" s="73" t="s">
        <v>122</v>
      </c>
      <c r="L211" s="76">
        <f>L200+L205</f>
        <v>0</v>
      </c>
      <c r="M211" s="12"/>
      <c r="N211" s="2"/>
      <c r="O211" s="2"/>
      <c r="P211" s="2"/>
      <c r="Q211" s="2"/>
    </row>
    <row r="212" ht="40" customHeight="1">
      <c r="A212" s="9"/>
      <c r="B212" s="81" t="s">
        <v>242</v>
      </c>
      <c r="C212" s="1"/>
      <c r="D212" s="1"/>
      <c r="E212" s="1"/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>
      <c r="A213" s="9"/>
      <c r="B213" s="50">
        <v>35</v>
      </c>
      <c r="C213" s="51" t="s">
        <v>243</v>
      </c>
      <c r="D213" s="51" t="s">
        <v>3</v>
      </c>
      <c r="E213" s="51" t="s">
        <v>475</v>
      </c>
      <c r="F213" s="51" t="s">
        <v>3</v>
      </c>
      <c r="G213" s="52" t="s">
        <v>145</v>
      </c>
      <c r="H213" s="53">
        <v>6244</v>
      </c>
      <c r="I213" s="25">
        <f>ROUND(0,2)</f>
        <v>0</v>
      </c>
      <c r="J213" s="54">
        <f>ROUND(I213*H213,2)</f>
        <v>0</v>
      </c>
      <c r="K213" s="55">
        <v>0.20999999999999999</v>
      </c>
      <c r="L213" s="56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>
      <c r="A214" s="9"/>
      <c r="B214" s="57" t="s">
        <v>69</v>
      </c>
      <c r="C214" s="1"/>
      <c r="D214" s="1"/>
      <c r="E214" s="58" t="s">
        <v>476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>
      <c r="A215" s="9"/>
      <c r="B215" s="57" t="s">
        <v>71</v>
      </c>
      <c r="C215" s="1"/>
      <c r="D215" s="1"/>
      <c r="E215" s="58" t="s">
        <v>477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7" t="s">
        <v>73</v>
      </c>
      <c r="C216" s="1"/>
      <c r="D216" s="1"/>
      <c r="E216" s="58" t="s">
        <v>478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thickBot="1">
      <c r="A217" s="9"/>
      <c r="B217" s="59" t="s">
        <v>75</v>
      </c>
      <c r="C217" s="31"/>
      <c r="D217" s="31"/>
      <c r="E217" s="60" t="s">
        <v>76</v>
      </c>
      <c r="F217" s="31"/>
      <c r="G217" s="31"/>
      <c r="H217" s="61"/>
      <c r="I217" s="31"/>
      <c r="J217" s="61"/>
      <c r="K217" s="31"/>
      <c r="L217" s="31"/>
      <c r="M217" s="12"/>
      <c r="N217" s="2"/>
      <c r="O217" s="2"/>
      <c r="P217" s="2"/>
      <c r="Q217" s="2"/>
    </row>
    <row r="218" thickTop="1">
      <c r="A218" s="9"/>
      <c r="B218" s="50">
        <v>36</v>
      </c>
      <c r="C218" s="51" t="s">
        <v>248</v>
      </c>
      <c r="D218" s="51" t="s">
        <v>3</v>
      </c>
      <c r="E218" s="51" t="s">
        <v>479</v>
      </c>
      <c r="F218" s="51" t="s">
        <v>3</v>
      </c>
      <c r="G218" s="52" t="s">
        <v>145</v>
      </c>
      <c r="H218" s="62">
        <v>6742</v>
      </c>
      <c r="I218" s="33">
        <f>ROUND(0,2)</f>
        <v>0</v>
      </c>
      <c r="J218" s="63">
        <f>ROUND(I218*H218,2)</f>
        <v>0</v>
      </c>
      <c r="K218" s="64">
        <v>0.20999999999999999</v>
      </c>
      <c r="L218" s="65">
        <f>IF(ISNUMBER(K218),ROUND(J218*(K218+1),2),0)</f>
        <v>0</v>
      </c>
      <c r="M218" s="12"/>
      <c r="N218" s="2"/>
      <c r="O218" s="2"/>
      <c r="P218" s="2"/>
      <c r="Q218" s="42">
        <f>IF(ISNUMBER(K218),IF(H218&gt;0,IF(I218&gt;0,J218,0),0),0)</f>
        <v>0</v>
      </c>
      <c r="R218" s="27">
        <f>IF(ISNUMBER(K218)=FALSE,J218,0)</f>
        <v>0</v>
      </c>
    </row>
    <row r="219">
      <c r="A219" s="9"/>
      <c r="B219" s="57" t="s">
        <v>69</v>
      </c>
      <c r="C219" s="1"/>
      <c r="D219" s="1"/>
      <c r="E219" s="58" t="s">
        <v>480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>
      <c r="A220" s="9"/>
      <c r="B220" s="57" t="s">
        <v>71</v>
      </c>
      <c r="C220" s="1"/>
      <c r="D220" s="1"/>
      <c r="E220" s="58" t="s">
        <v>481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>
      <c r="A221" s="9"/>
      <c r="B221" s="57" t="s">
        <v>73</v>
      </c>
      <c r="C221" s="1"/>
      <c r="D221" s="1"/>
      <c r="E221" s="58" t="s">
        <v>478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thickBot="1">
      <c r="A222" s="9"/>
      <c r="B222" s="59" t="s">
        <v>75</v>
      </c>
      <c r="C222" s="31"/>
      <c r="D222" s="31"/>
      <c r="E222" s="60" t="s">
        <v>76</v>
      </c>
      <c r="F222" s="31"/>
      <c r="G222" s="31"/>
      <c r="H222" s="61"/>
      <c r="I222" s="31"/>
      <c r="J222" s="61"/>
      <c r="K222" s="31"/>
      <c r="L222" s="31"/>
      <c r="M222" s="12"/>
      <c r="N222" s="2"/>
      <c r="O222" s="2"/>
      <c r="P222" s="2"/>
      <c r="Q222" s="2"/>
    </row>
    <row r="223" thickTop="1">
      <c r="A223" s="9"/>
      <c r="B223" s="50">
        <v>37</v>
      </c>
      <c r="C223" s="51" t="s">
        <v>482</v>
      </c>
      <c r="D223" s="51" t="s">
        <v>3</v>
      </c>
      <c r="E223" s="51" t="s">
        <v>483</v>
      </c>
      <c r="F223" s="51" t="s">
        <v>3</v>
      </c>
      <c r="G223" s="52" t="s">
        <v>159</v>
      </c>
      <c r="H223" s="62">
        <v>28.199999999999999</v>
      </c>
      <c r="I223" s="33">
        <f>ROUND(0,2)</f>
        <v>0</v>
      </c>
      <c r="J223" s="63">
        <f>ROUND(I223*H223,2)</f>
        <v>0</v>
      </c>
      <c r="K223" s="64">
        <v>0.20999999999999999</v>
      </c>
      <c r="L223" s="65">
        <f>IF(ISNUMBER(K223),ROUND(J223*(K223+1),2),0)</f>
        <v>0</v>
      </c>
      <c r="M223" s="12"/>
      <c r="N223" s="2"/>
      <c r="O223" s="2"/>
      <c r="P223" s="2"/>
      <c r="Q223" s="42">
        <f>IF(ISNUMBER(K223),IF(H223&gt;0,IF(I223&gt;0,J223,0),0),0)</f>
        <v>0</v>
      </c>
      <c r="R223" s="27">
        <f>IF(ISNUMBER(K223)=FALSE,J223,0)</f>
        <v>0</v>
      </c>
    </row>
    <row r="224">
      <c r="A224" s="9"/>
      <c r="B224" s="57" t="s">
        <v>69</v>
      </c>
      <c r="C224" s="1"/>
      <c r="D224" s="1"/>
      <c r="E224" s="58" t="s">
        <v>484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>
      <c r="A225" s="9"/>
      <c r="B225" s="57" t="s">
        <v>71</v>
      </c>
      <c r="C225" s="1"/>
      <c r="D225" s="1"/>
      <c r="E225" s="58" t="s">
        <v>485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>
      <c r="A226" s="9"/>
      <c r="B226" s="57" t="s">
        <v>73</v>
      </c>
      <c r="C226" s="1"/>
      <c r="D226" s="1"/>
      <c r="E226" s="58" t="s">
        <v>486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thickBot="1">
      <c r="A227" s="9"/>
      <c r="B227" s="59" t="s">
        <v>75</v>
      </c>
      <c r="C227" s="31"/>
      <c r="D227" s="31"/>
      <c r="E227" s="60" t="s">
        <v>76</v>
      </c>
      <c r="F227" s="31"/>
      <c r="G227" s="31"/>
      <c r="H227" s="61"/>
      <c r="I227" s="31"/>
      <c r="J227" s="61"/>
      <c r="K227" s="31"/>
      <c r="L227" s="31"/>
      <c r="M227" s="12"/>
      <c r="N227" s="2"/>
      <c r="O227" s="2"/>
      <c r="P227" s="2"/>
      <c r="Q227" s="2"/>
    </row>
    <row r="228" thickTop="1">
      <c r="A228" s="9"/>
      <c r="B228" s="50">
        <v>38</v>
      </c>
      <c r="C228" s="51" t="s">
        <v>487</v>
      </c>
      <c r="D228" s="51" t="s">
        <v>3</v>
      </c>
      <c r="E228" s="51" t="s">
        <v>488</v>
      </c>
      <c r="F228" s="51" t="s">
        <v>3</v>
      </c>
      <c r="G228" s="52" t="s">
        <v>145</v>
      </c>
      <c r="H228" s="62">
        <v>882.25</v>
      </c>
      <c r="I228" s="33">
        <f>ROUND(0,2)</f>
        <v>0</v>
      </c>
      <c r="J228" s="63">
        <f>ROUND(I228*H228,2)</f>
        <v>0</v>
      </c>
      <c r="K228" s="64">
        <v>0.20999999999999999</v>
      </c>
      <c r="L228" s="65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>
      <c r="A229" s="9"/>
      <c r="B229" s="57" t="s">
        <v>69</v>
      </c>
      <c r="C229" s="1"/>
      <c r="D229" s="1"/>
      <c r="E229" s="58" t="s">
        <v>489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>
      <c r="A230" s="9"/>
      <c r="B230" s="57" t="s">
        <v>71</v>
      </c>
      <c r="C230" s="1"/>
      <c r="D230" s="1"/>
      <c r="E230" s="58" t="s">
        <v>490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>
      <c r="A231" s="9"/>
      <c r="B231" s="57" t="s">
        <v>73</v>
      </c>
      <c r="C231" s="1"/>
      <c r="D231" s="1"/>
      <c r="E231" s="58" t="s">
        <v>491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thickBot="1">
      <c r="A232" s="9"/>
      <c r="B232" s="59" t="s">
        <v>75</v>
      </c>
      <c r="C232" s="31"/>
      <c r="D232" s="31"/>
      <c r="E232" s="60" t="s">
        <v>76</v>
      </c>
      <c r="F232" s="31"/>
      <c r="G232" s="31"/>
      <c r="H232" s="61"/>
      <c r="I232" s="31"/>
      <c r="J232" s="61"/>
      <c r="K232" s="31"/>
      <c r="L232" s="31"/>
      <c r="M232" s="12"/>
      <c r="N232" s="2"/>
      <c r="O232" s="2"/>
      <c r="P232" s="2"/>
      <c r="Q232" s="2"/>
    </row>
    <row r="233" thickTop="1">
      <c r="A233" s="9"/>
      <c r="B233" s="50">
        <v>39</v>
      </c>
      <c r="C233" s="51" t="s">
        <v>257</v>
      </c>
      <c r="D233" s="51" t="s">
        <v>3</v>
      </c>
      <c r="E233" s="51" t="s">
        <v>258</v>
      </c>
      <c r="F233" s="51" t="s">
        <v>3</v>
      </c>
      <c r="G233" s="52" t="s">
        <v>145</v>
      </c>
      <c r="H233" s="62">
        <v>6027</v>
      </c>
      <c r="I233" s="33">
        <f>ROUND(0,2)</f>
        <v>0</v>
      </c>
      <c r="J233" s="63">
        <f>ROUND(I233*H233,2)</f>
        <v>0</v>
      </c>
      <c r="K233" s="64">
        <v>0.20999999999999999</v>
      </c>
      <c r="L233" s="65">
        <f>IF(ISNUMBER(K233),ROUND(J233*(K233+1),2),0)</f>
        <v>0</v>
      </c>
      <c r="M233" s="12"/>
      <c r="N233" s="2"/>
      <c r="O233" s="2"/>
      <c r="P233" s="2"/>
      <c r="Q233" s="42">
        <f>IF(ISNUMBER(K233),IF(H233&gt;0,IF(I233&gt;0,J233,0),0),0)</f>
        <v>0</v>
      </c>
      <c r="R233" s="27">
        <f>IF(ISNUMBER(K233)=FALSE,J233,0)</f>
        <v>0</v>
      </c>
    </row>
    <row r="234">
      <c r="A234" s="9"/>
      <c r="B234" s="57" t="s">
        <v>69</v>
      </c>
      <c r="C234" s="1"/>
      <c r="D234" s="1"/>
      <c r="E234" s="58" t="s">
        <v>492</v>
      </c>
      <c r="F234" s="1"/>
      <c r="G234" s="1"/>
      <c r="H234" s="49"/>
      <c r="I234" s="1"/>
      <c r="J234" s="49"/>
      <c r="K234" s="1"/>
      <c r="L234" s="1"/>
      <c r="M234" s="12"/>
      <c r="N234" s="2"/>
      <c r="O234" s="2"/>
      <c r="P234" s="2"/>
      <c r="Q234" s="2"/>
    </row>
    <row r="235">
      <c r="A235" s="9"/>
      <c r="B235" s="57" t="s">
        <v>71</v>
      </c>
      <c r="C235" s="1"/>
      <c r="D235" s="1"/>
      <c r="E235" s="58" t="s">
        <v>493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>
      <c r="A236" s="9"/>
      <c r="B236" s="57" t="s">
        <v>73</v>
      </c>
      <c r="C236" s="1"/>
      <c r="D236" s="1"/>
      <c r="E236" s="58" t="s">
        <v>494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thickBot="1">
      <c r="A237" s="9"/>
      <c r="B237" s="59" t="s">
        <v>75</v>
      </c>
      <c r="C237" s="31"/>
      <c r="D237" s="31"/>
      <c r="E237" s="60" t="s">
        <v>76</v>
      </c>
      <c r="F237" s="31"/>
      <c r="G237" s="31"/>
      <c r="H237" s="61"/>
      <c r="I237" s="31"/>
      <c r="J237" s="61"/>
      <c r="K237" s="31"/>
      <c r="L237" s="31"/>
      <c r="M237" s="12"/>
      <c r="N237" s="2"/>
      <c r="O237" s="2"/>
      <c r="P237" s="2"/>
      <c r="Q237" s="2"/>
    </row>
    <row r="238" thickTop="1">
      <c r="A238" s="9"/>
      <c r="B238" s="50">
        <v>40</v>
      </c>
      <c r="C238" s="51" t="s">
        <v>495</v>
      </c>
      <c r="D238" s="51" t="s">
        <v>3</v>
      </c>
      <c r="E238" s="51" t="s">
        <v>496</v>
      </c>
      <c r="F238" s="51" t="s">
        <v>3</v>
      </c>
      <c r="G238" s="52" t="s">
        <v>145</v>
      </c>
      <c r="H238" s="62">
        <v>6030</v>
      </c>
      <c r="I238" s="33">
        <f>ROUND(0,2)</f>
        <v>0</v>
      </c>
      <c r="J238" s="63">
        <f>ROUND(I238*H238,2)</f>
        <v>0</v>
      </c>
      <c r="K238" s="64">
        <v>0.20999999999999999</v>
      </c>
      <c r="L238" s="65">
        <f>IF(ISNUMBER(K238),ROUND(J238*(K238+1),2),0)</f>
        <v>0</v>
      </c>
      <c r="M238" s="12"/>
      <c r="N238" s="2"/>
      <c r="O238" s="2"/>
      <c r="P238" s="2"/>
      <c r="Q238" s="42">
        <f>IF(ISNUMBER(K238),IF(H238&gt;0,IF(I238&gt;0,J238,0),0),0)</f>
        <v>0</v>
      </c>
      <c r="R238" s="27">
        <f>IF(ISNUMBER(K238)=FALSE,J238,0)</f>
        <v>0</v>
      </c>
    </row>
    <row r="239">
      <c r="A239" s="9"/>
      <c r="B239" s="57" t="s">
        <v>69</v>
      </c>
      <c r="C239" s="1"/>
      <c r="D239" s="1"/>
      <c r="E239" s="58" t="s">
        <v>497</v>
      </c>
      <c r="F239" s="1"/>
      <c r="G239" s="1"/>
      <c r="H239" s="49"/>
      <c r="I239" s="1"/>
      <c r="J239" s="49"/>
      <c r="K239" s="1"/>
      <c r="L239" s="1"/>
      <c r="M239" s="12"/>
      <c r="N239" s="2"/>
      <c r="O239" s="2"/>
      <c r="P239" s="2"/>
      <c r="Q239" s="2"/>
    </row>
    <row r="240">
      <c r="A240" s="9"/>
      <c r="B240" s="57" t="s">
        <v>71</v>
      </c>
      <c r="C240" s="1"/>
      <c r="D240" s="1"/>
      <c r="E240" s="58" t="s">
        <v>498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>
      <c r="A241" s="9"/>
      <c r="B241" s="57" t="s">
        <v>73</v>
      </c>
      <c r="C241" s="1"/>
      <c r="D241" s="1"/>
      <c r="E241" s="58" t="s">
        <v>494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thickBot="1">
      <c r="A242" s="9"/>
      <c r="B242" s="59" t="s">
        <v>75</v>
      </c>
      <c r="C242" s="31"/>
      <c r="D242" s="31"/>
      <c r="E242" s="60" t="s">
        <v>76</v>
      </c>
      <c r="F242" s="31"/>
      <c r="G242" s="31"/>
      <c r="H242" s="61"/>
      <c r="I242" s="31"/>
      <c r="J242" s="61"/>
      <c r="K242" s="31"/>
      <c r="L242" s="31"/>
      <c r="M242" s="12"/>
      <c r="N242" s="2"/>
      <c r="O242" s="2"/>
      <c r="P242" s="2"/>
      <c r="Q242" s="2"/>
    </row>
    <row r="243" thickTop="1">
      <c r="A243" s="9"/>
      <c r="B243" s="50">
        <v>41</v>
      </c>
      <c r="C243" s="51" t="s">
        <v>266</v>
      </c>
      <c r="D243" s="51" t="s">
        <v>3</v>
      </c>
      <c r="E243" s="51" t="s">
        <v>267</v>
      </c>
      <c r="F243" s="51" t="s">
        <v>3</v>
      </c>
      <c r="G243" s="52" t="s">
        <v>145</v>
      </c>
      <c r="H243" s="62">
        <v>6030</v>
      </c>
      <c r="I243" s="33">
        <f>ROUND(0,2)</f>
        <v>0</v>
      </c>
      <c r="J243" s="63">
        <f>ROUND(I243*H243,2)</f>
        <v>0</v>
      </c>
      <c r="K243" s="64">
        <v>0.20999999999999999</v>
      </c>
      <c r="L243" s="65">
        <f>IF(ISNUMBER(K243),ROUND(J243*(K243+1),2),0)</f>
        <v>0</v>
      </c>
      <c r="M243" s="12"/>
      <c r="N243" s="2"/>
      <c r="O243" s="2"/>
      <c r="P243" s="2"/>
      <c r="Q243" s="42">
        <f>IF(ISNUMBER(K243),IF(H243&gt;0,IF(I243&gt;0,J243,0),0),0)</f>
        <v>0</v>
      </c>
      <c r="R243" s="27">
        <f>IF(ISNUMBER(K243)=FALSE,J243,0)</f>
        <v>0</v>
      </c>
    </row>
    <row r="244">
      <c r="A244" s="9"/>
      <c r="B244" s="57" t="s">
        <v>69</v>
      </c>
      <c r="C244" s="1"/>
      <c r="D244" s="1"/>
      <c r="E244" s="58" t="s">
        <v>499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>
      <c r="A245" s="9"/>
      <c r="B245" s="57" t="s">
        <v>71</v>
      </c>
      <c r="C245" s="1"/>
      <c r="D245" s="1"/>
      <c r="E245" s="58" t="s">
        <v>500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>
      <c r="A246" s="9"/>
      <c r="B246" s="57" t="s">
        <v>73</v>
      </c>
      <c r="C246" s="1"/>
      <c r="D246" s="1"/>
      <c r="E246" s="58" t="s">
        <v>501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thickBot="1">
      <c r="A247" s="9"/>
      <c r="B247" s="59" t="s">
        <v>75</v>
      </c>
      <c r="C247" s="31"/>
      <c r="D247" s="31"/>
      <c r="E247" s="60" t="s">
        <v>76</v>
      </c>
      <c r="F247" s="31"/>
      <c r="G247" s="31"/>
      <c r="H247" s="61"/>
      <c r="I247" s="31"/>
      <c r="J247" s="61"/>
      <c r="K247" s="31"/>
      <c r="L247" s="31"/>
      <c r="M247" s="12"/>
      <c r="N247" s="2"/>
      <c r="O247" s="2"/>
      <c r="P247" s="2"/>
      <c r="Q247" s="2"/>
    </row>
    <row r="248" thickTop="1">
      <c r="A248" s="9"/>
      <c r="B248" s="50">
        <v>42</v>
      </c>
      <c r="C248" s="51" t="s">
        <v>271</v>
      </c>
      <c r="D248" s="51" t="s">
        <v>3</v>
      </c>
      <c r="E248" s="51" t="s">
        <v>272</v>
      </c>
      <c r="F248" s="51" t="s">
        <v>3</v>
      </c>
      <c r="G248" s="52" t="s">
        <v>145</v>
      </c>
      <c r="H248" s="62">
        <v>6027</v>
      </c>
      <c r="I248" s="33">
        <f>ROUND(0,2)</f>
        <v>0</v>
      </c>
      <c r="J248" s="63">
        <f>ROUND(I248*H248,2)</f>
        <v>0</v>
      </c>
      <c r="K248" s="64">
        <v>0.20999999999999999</v>
      </c>
      <c r="L248" s="65">
        <f>IF(ISNUMBER(K248),ROUND(J248*(K248+1),2),0)</f>
        <v>0</v>
      </c>
      <c r="M248" s="12"/>
      <c r="N248" s="2"/>
      <c r="O248" s="2"/>
      <c r="P248" s="2"/>
      <c r="Q248" s="42">
        <f>IF(ISNUMBER(K248),IF(H248&gt;0,IF(I248&gt;0,J248,0),0),0)</f>
        <v>0</v>
      </c>
      <c r="R248" s="27">
        <f>IF(ISNUMBER(K248)=FALSE,J248,0)</f>
        <v>0</v>
      </c>
    </row>
    <row r="249">
      <c r="A249" s="9"/>
      <c r="B249" s="57" t="s">
        <v>69</v>
      </c>
      <c r="C249" s="1"/>
      <c r="D249" s="1"/>
      <c r="E249" s="58" t="s">
        <v>502</v>
      </c>
      <c r="F249" s="1"/>
      <c r="G249" s="1"/>
      <c r="H249" s="49"/>
      <c r="I249" s="1"/>
      <c r="J249" s="49"/>
      <c r="K249" s="1"/>
      <c r="L249" s="1"/>
      <c r="M249" s="12"/>
      <c r="N249" s="2"/>
      <c r="O249" s="2"/>
      <c r="P249" s="2"/>
      <c r="Q249" s="2"/>
    </row>
    <row r="250">
      <c r="A250" s="9"/>
      <c r="B250" s="57" t="s">
        <v>71</v>
      </c>
      <c r="C250" s="1"/>
      <c r="D250" s="1"/>
      <c r="E250" s="58" t="s">
        <v>493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>
      <c r="A251" s="9"/>
      <c r="B251" s="57" t="s">
        <v>73</v>
      </c>
      <c r="C251" s="1"/>
      <c r="D251" s="1"/>
      <c r="E251" s="58" t="s">
        <v>501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thickBot="1">
      <c r="A252" s="9"/>
      <c r="B252" s="59" t="s">
        <v>75</v>
      </c>
      <c r="C252" s="31"/>
      <c r="D252" s="31"/>
      <c r="E252" s="60" t="s">
        <v>76</v>
      </c>
      <c r="F252" s="31"/>
      <c r="G252" s="31"/>
      <c r="H252" s="61"/>
      <c r="I252" s="31"/>
      <c r="J252" s="61"/>
      <c r="K252" s="31"/>
      <c r="L252" s="31"/>
      <c r="M252" s="12"/>
      <c r="N252" s="2"/>
      <c r="O252" s="2"/>
      <c r="P252" s="2"/>
      <c r="Q252" s="2"/>
    </row>
    <row r="253" thickTop="1">
      <c r="A253" s="9"/>
      <c r="B253" s="50">
        <v>43</v>
      </c>
      <c r="C253" s="51" t="s">
        <v>503</v>
      </c>
      <c r="D253" s="51" t="s">
        <v>3</v>
      </c>
      <c r="E253" s="51" t="s">
        <v>504</v>
      </c>
      <c r="F253" s="51" t="s">
        <v>3</v>
      </c>
      <c r="G253" s="52" t="s">
        <v>169</v>
      </c>
      <c r="H253" s="62">
        <v>330</v>
      </c>
      <c r="I253" s="33">
        <f>ROUND(0,2)</f>
        <v>0</v>
      </c>
      <c r="J253" s="63">
        <f>ROUND(I253*H253,2)</f>
        <v>0</v>
      </c>
      <c r="K253" s="64">
        <v>0.20999999999999999</v>
      </c>
      <c r="L253" s="65">
        <f>IF(ISNUMBER(K253),ROUND(J253*(K253+1),2),0)</f>
        <v>0</v>
      </c>
      <c r="M253" s="12"/>
      <c r="N253" s="2"/>
      <c r="O253" s="2"/>
      <c r="P253" s="2"/>
      <c r="Q253" s="42">
        <f>IF(ISNUMBER(K253),IF(H253&gt;0,IF(I253&gt;0,J253,0),0),0)</f>
        <v>0</v>
      </c>
      <c r="R253" s="27">
        <f>IF(ISNUMBER(K253)=FALSE,J253,0)</f>
        <v>0</v>
      </c>
    </row>
    <row r="254">
      <c r="A254" s="9"/>
      <c r="B254" s="57" t="s">
        <v>69</v>
      </c>
      <c r="C254" s="1"/>
      <c r="D254" s="1"/>
      <c r="E254" s="58" t="s">
        <v>505</v>
      </c>
      <c r="F254" s="1"/>
      <c r="G254" s="1"/>
      <c r="H254" s="49"/>
      <c r="I254" s="1"/>
      <c r="J254" s="49"/>
      <c r="K254" s="1"/>
      <c r="L254" s="1"/>
      <c r="M254" s="12"/>
      <c r="N254" s="2"/>
      <c r="O254" s="2"/>
      <c r="P254" s="2"/>
      <c r="Q254" s="2"/>
    </row>
    <row r="255">
      <c r="A255" s="9"/>
      <c r="B255" s="57" t="s">
        <v>71</v>
      </c>
      <c r="C255" s="1"/>
      <c r="D255" s="1"/>
      <c r="E255" s="58" t="s">
        <v>506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>
      <c r="A256" s="9"/>
      <c r="B256" s="57" t="s">
        <v>73</v>
      </c>
      <c r="C256" s="1"/>
      <c r="D256" s="1"/>
      <c r="E256" s="58" t="s">
        <v>507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thickBot="1">
      <c r="A257" s="9"/>
      <c r="B257" s="59" t="s">
        <v>75</v>
      </c>
      <c r="C257" s="31"/>
      <c r="D257" s="31"/>
      <c r="E257" s="60" t="s">
        <v>76</v>
      </c>
      <c r="F257" s="31"/>
      <c r="G257" s="31"/>
      <c r="H257" s="61"/>
      <c r="I257" s="31"/>
      <c r="J257" s="61"/>
      <c r="K257" s="31"/>
      <c r="L257" s="31"/>
      <c r="M257" s="12"/>
      <c r="N257" s="2"/>
      <c r="O257" s="2"/>
      <c r="P257" s="2"/>
      <c r="Q257" s="2"/>
    </row>
    <row r="258" thickTop="1">
      <c r="A258" s="9"/>
      <c r="B258" s="50">
        <v>44</v>
      </c>
      <c r="C258" s="51" t="s">
        <v>508</v>
      </c>
      <c r="D258" s="51" t="s">
        <v>3</v>
      </c>
      <c r="E258" s="51" t="s">
        <v>509</v>
      </c>
      <c r="F258" s="51" t="s">
        <v>3</v>
      </c>
      <c r="G258" s="52" t="s">
        <v>169</v>
      </c>
      <c r="H258" s="62">
        <v>330</v>
      </c>
      <c r="I258" s="33">
        <f>ROUND(0,2)</f>
        <v>0</v>
      </c>
      <c r="J258" s="63">
        <f>ROUND(I258*H258,2)</f>
        <v>0</v>
      </c>
      <c r="K258" s="64">
        <v>0.20999999999999999</v>
      </c>
      <c r="L258" s="65">
        <f>IF(ISNUMBER(K258),ROUND(J258*(K258+1),2),0)</f>
        <v>0</v>
      </c>
      <c r="M258" s="12"/>
      <c r="N258" s="2"/>
      <c r="O258" s="2"/>
      <c r="P258" s="2"/>
      <c r="Q258" s="42">
        <f>IF(ISNUMBER(K258),IF(H258&gt;0,IF(I258&gt;0,J258,0),0),0)</f>
        <v>0</v>
      </c>
      <c r="R258" s="27">
        <f>IF(ISNUMBER(K258)=FALSE,J258,0)</f>
        <v>0</v>
      </c>
    </row>
    <row r="259">
      <c r="A259" s="9"/>
      <c r="B259" s="57" t="s">
        <v>69</v>
      </c>
      <c r="C259" s="1"/>
      <c r="D259" s="1"/>
      <c r="E259" s="58" t="s">
        <v>510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>
      <c r="A260" s="9"/>
      <c r="B260" s="57" t="s">
        <v>71</v>
      </c>
      <c r="C260" s="1"/>
      <c r="D260" s="1"/>
      <c r="E260" s="58" t="s">
        <v>511</v>
      </c>
      <c r="F260" s="1"/>
      <c r="G260" s="1"/>
      <c r="H260" s="49"/>
      <c r="I260" s="1"/>
      <c r="J260" s="49"/>
      <c r="K260" s="1"/>
      <c r="L260" s="1"/>
      <c r="M260" s="12"/>
      <c r="N260" s="2"/>
      <c r="O260" s="2"/>
      <c r="P260" s="2"/>
      <c r="Q260" s="2"/>
    </row>
    <row r="261">
      <c r="A261" s="9"/>
      <c r="B261" s="57" t="s">
        <v>73</v>
      </c>
      <c r="C261" s="1"/>
      <c r="D261" s="1"/>
      <c r="E261" s="58" t="s">
        <v>507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 thickBot="1">
      <c r="A262" s="9"/>
      <c r="B262" s="59" t="s">
        <v>75</v>
      </c>
      <c r="C262" s="31"/>
      <c r="D262" s="31"/>
      <c r="E262" s="60" t="s">
        <v>76</v>
      </c>
      <c r="F262" s="31"/>
      <c r="G262" s="31"/>
      <c r="H262" s="61"/>
      <c r="I262" s="31"/>
      <c r="J262" s="61"/>
      <c r="K262" s="31"/>
      <c r="L262" s="31"/>
      <c r="M262" s="12"/>
      <c r="N262" s="2"/>
      <c r="O262" s="2"/>
      <c r="P262" s="2"/>
      <c r="Q262" s="2"/>
    </row>
    <row r="263" thickTop="1" thickBot="1" ht="25" customHeight="1">
      <c r="A263" s="9"/>
      <c r="B263" s="1"/>
      <c r="C263" s="66">
        <v>5</v>
      </c>
      <c r="D263" s="1"/>
      <c r="E263" s="66" t="s">
        <v>127</v>
      </c>
      <c r="F263" s="1"/>
      <c r="G263" s="67" t="s">
        <v>117</v>
      </c>
      <c r="H263" s="68">
        <f>J213+J218+J223+J228+J233+J238+J243+J248+J253+J258</f>
        <v>0</v>
      </c>
      <c r="I263" s="67" t="s">
        <v>118</v>
      </c>
      <c r="J263" s="69">
        <f>(L263-H263)</f>
        <v>0</v>
      </c>
      <c r="K263" s="67" t="s">
        <v>119</v>
      </c>
      <c r="L263" s="70">
        <f>L213+L218+L223+L228+L233+L238+L243+L248+L253+L258</f>
        <v>0</v>
      </c>
      <c r="M263" s="12"/>
      <c r="N263" s="2"/>
      <c r="O263" s="2"/>
      <c r="P263" s="2"/>
      <c r="Q263" s="42">
        <f>0+Q213+Q218+Q223+Q228+Q233+Q238+Q243+Q248+Q253+Q258</f>
        <v>0</v>
      </c>
      <c r="R263" s="27">
        <f>0+R213+R218+R223+R228+R233+R238+R243+R248+R253+R258</f>
        <v>0</v>
      </c>
      <c r="S263" s="71">
        <f>Q263*(1+J263)+R263</f>
        <v>0</v>
      </c>
    </row>
    <row r="264" thickTop="1" thickBot="1" ht="25" customHeight="1">
      <c r="A264" s="9"/>
      <c r="B264" s="72"/>
      <c r="C264" s="72"/>
      <c r="D264" s="72"/>
      <c r="E264" s="72"/>
      <c r="F264" s="72"/>
      <c r="G264" s="73" t="s">
        <v>120</v>
      </c>
      <c r="H264" s="74">
        <f>J213+J218+J223+J228+J233+J238+J243+J248+J253+J258</f>
        <v>0</v>
      </c>
      <c r="I264" s="73" t="s">
        <v>121</v>
      </c>
      <c r="J264" s="75">
        <f>0+J263</f>
        <v>0</v>
      </c>
      <c r="K264" s="73" t="s">
        <v>122</v>
      </c>
      <c r="L264" s="76">
        <f>L213+L218+L223+L228+L233+L238+L243+L248+L253+L258</f>
        <v>0</v>
      </c>
      <c r="M264" s="12"/>
      <c r="N264" s="2"/>
      <c r="O264" s="2"/>
      <c r="P264" s="2"/>
      <c r="Q264" s="2"/>
    </row>
    <row r="265" ht="40" customHeight="1">
      <c r="A265" s="9"/>
      <c r="B265" s="81" t="s">
        <v>512</v>
      </c>
      <c r="C265" s="1"/>
      <c r="D265" s="1"/>
      <c r="E265" s="1"/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>
      <c r="A266" s="9"/>
      <c r="B266" s="50">
        <v>45</v>
      </c>
      <c r="C266" s="51" t="s">
        <v>513</v>
      </c>
      <c r="D266" s="51" t="s">
        <v>3</v>
      </c>
      <c r="E266" s="51" t="s">
        <v>514</v>
      </c>
      <c r="F266" s="51" t="s">
        <v>3</v>
      </c>
      <c r="G266" s="52" t="s">
        <v>169</v>
      </c>
      <c r="H266" s="53">
        <v>298</v>
      </c>
      <c r="I266" s="25">
        <f>ROUND(0,2)</f>
        <v>0</v>
      </c>
      <c r="J266" s="54">
        <f>ROUND(I266*H266,2)</f>
        <v>0</v>
      </c>
      <c r="K266" s="55">
        <v>0.20999999999999999</v>
      </c>
      <c r="L266" s="56">
        <f>IF(ISNUMBER(K266),ROUND(J266*(K266+1),2),0)</f>
        <v>0</v>
      </c>
      <c r="M266" s="12"/>
      <c r="N266" s="2"/>
      <c r="O266" s="2"/>
      <c r="P266" s="2"/>
      <c r="Q266" s="42">
        <f>IF(ISNUMBER(K266),IF(H266&gt;0,IF(I266&gt;0,J266,0),0),0)</f>
        <v>0</v>
      </c>
      <c r="R266" s="27">
        <f>IF(ISNUMBER(K266)=FALSE,J266,0)</f>
        <v>0</v>
      </c>
    </row>
    <row r="267">
      <c r="A267" s="9"/>
      <c r="B267" s="57" t="s">
        <v>69</v>
      </c>
      <c r="C267" s="1"/>
      <c r="D267" s="1"/>
      <c r="E267" s="58" t="s">
        <v>515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>
      <c r="A268" s="9"/>
      <c r="B268" s="57" t="s">
        <v>71</v>
      </c>
      <c r="C268" s="1"/>
      <c r="D268" s="1"/>
      <c r="E268" s="58" t="s">
        <v>516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>
      <c r="A269" s="9"/>
      <c r="B269" s="57" t="s">
        <v>73</v>
      </c>
      <c r="C269" s="1"/>
      <c r="D269" s="1"/>
      <c r="E269" s="58" t="s">
        <v>517</v>
      </c>
      <c r="F269" s="1"/>
      <c r="G269" s="1"/>
      <c r="H269" s="49"/>
      <c r="I269" s="1"/>
      <c r="J269" s="49"/>
      <c r="K269" s="1"/>
      <c r="L269" s="1"/>
      <c r="M269" s="12"/>
      <c r="N269" s="2"/>
      <c r="O269" s="2"/>
      <c r="P269" s="2"/>
      <c r="Q269" s="2"/>
    </row>
    <row r="270" thickBot="1">
      <c r="A270" s="9"/>
      <c r="B270" s="59" t="s">
        <v>75</v>
      </c>
      <c r="C270" s="31"/>
      <c r="D270" s="31"/>
      <c r="E270" s="60" t="s">
        <v>76</v>
      </c>
      <c r="F270" s="31"/>
      <c r="G270" s="31"/>
      <c r="H270" s="61"/>
      <c r="I270" s="31"/>
      <c r="J270" s="61"/>
      <c r="K270" s="31"/>
      <c r="L270" s="31"/>
      <c r="M270" s="12"/>
      <c r="N270" s="2"/>
      <c r="O270" s="2"/>
      <c r="P270" s="2"/>
      <c r="Q270" s="2"/>
    </row>
    <row r="271" thickTop="1">
      <c r="A271" s="9"/>
      <c r="B271" s="50">
        <v>46</v>
      </c>
      <c r="C271" s="51" t="s">
        <v>518</v>
      </c>
      <c r="D271" s="51" t="s">
        <v>3</v>
      </c>
      <c r="E271" s="51" t="s">
        <v>519</v>
      </c>
      <c r="F271" s="51" t="s">
        <v>3</v>
      </c>
      <c r="G271" s="52" t="s">
        <v>169</v>
      </c>
      <c r="H271" s="62">
        <v>6</v>
      </c>
      <c r="I271" s="33">
        <f>ROUND(0,2)</f>
        <v>0</v>
      </c>
      <c r="J271" s="63">
        <f>ROUND(I271*H271,2)</f>
        <v>0</v>
      </c>
      <c r="K271" s="64">
        <v>0.20999999999999999</v>
      </c>
      <c r="L271" s="65">
        <f>IF(ISNUMBER(K271),ROUND(J271*(K271+1),2),0)</f>
        <v>0</v>
      </c>
      <c r="M271" s="12"/>
      <c r="N271" s="2"/>
      <c r="O271" s="2"/>
      <c r="P271" s="2"/>
      <c r="Q271" s="42">
        <f>IF(ISNUMBER(K271),IF(H271&gt;0,IF(I271&gt;0,J271,0),0),0)</f>
        <v>0</v>
      </c>
      <c r="R271" s="27">
        <f>IF(ISNUMBER(K271)=FALSE,J271,0)</f>
        <v>0</v>
      </c>
    </row>
    <row r="272">
      <c r="A272" s="9"/>
      <c r="B272" s="57" t="s">
        <v>69</v>
      </c>
      <c r="C272" s="1"/>
      <c r="D272" s="1"/>
      <c r="E272" s="58" t="s">
        <v>520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>
      <c r="A273" s="9"/>
      <c r="B273" s="57" t="s">
        <v>71</v>
      </c>
      <c r="C273" s="1"/>
      <c r="D273" s="1"/>
      <c r="E273" s="58" t="s">
        <v>521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>
      <c r="A274" s="9"/>
      <c r="B274" s="57" t="s">
        <v>73</v>
      </c>
      <c r="C274" s="1"/>
      <c r="D274" s="1"/>
      <c r="E274" s="58" t="s">
        <v>522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>
      <c r="A275" s="9"/>
      <c r="B275" s="59" t="s">
        <v>75</v>
      </c>
      <c r="C275" s="31"/>
      <c r="D275" s="31"/>
      <c r="E275" s="60" t="s">
        <v>76</v>
      </c>
      <c r="F275" s="31"/>
      <c r="G275" s="31"/>
      <c r="H275" s="61"/>
      <c r="I275" s="31"/>
      <c r="J275" s="61"/>
      <c r="K275" s="31"/>
      <c r="L275" s="31"/>
      <c r="M275" s="12"/>
      <c r="N275" s="2"/>
      <c r="O275" s="2"/>
      <c r="P275" s="2"/>
      <c r="Q275" s="2"/>
    </row>
    <row r="276" thickTop="1">
      <c r="A276" s="9"/>
      <c r="B276" s="50">
        <v>47</v>
      </c>
      <c r="C276" s="51" t="s">
        <v>281</v>
      </c>
      <c r="D276" s="51" t="s">
        <v>3</v>
      </c>
      <c r="E276" s="51" t="s">
        <v>282</v>
      </c>
      <c r="F276" s="51" t="s">
        <v>3</v>
      </c>
      <c r="G276" s="52" t="s">
        <v>169</v>
      </c>
      <c r="H276" s="62">
        <v>172</v>
      </c>
      <c r="I276" s="33">
        <f>ROUND(0,2)</f>
        <v>0</v>
      </c>
      <c r="J276" s="63">
        <f>ROUND(I276*H276,2)</f>
        <v>0</v>
      </c>
      <c r="K276" s="64">
        <v>0.20999999999999999</v>
      </c>
      <c r="L276" s="65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>
      <c r="A277" s="9"/>
      <c r="B277" s="57" t="s">
        <v>69</v>
      </c>
      <c r="C277" s="1"/>
      <c r="D277" s="1"/>
      <c r="E277" s="58" t="s">
        <v>523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>
      <c r="A278" s="9"/>
      <c r="B278" s="57" t="s">
        <v>71</v>
      </c>
      <c r="C278" s="1"/>
      <c r="D278" s="1"/>
      <c r="E278" s="58" t="s">
        <v>524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>
      <c r="A279" s="9"/>
      <c r="B279" s="57" t="s">
        <v>73</v>
      </c>
      <c r="C279" s="1"/>
      <c r="D279" s="1"/>
      <c r="E279" s="58" t="s">
        <v>517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thickBot="1">
      <c r="A280" s="9"/>
      <c r="B280" s="59" t="s">
        <v>75</v>
      </c>
      <c r="C280" s="31"/>
      <c r="D280" s="31"/>
      <c r="E280" s="60" t="s">
        <v>76</v>
      </c>
      <c r="F280" s="31"/>
      <c r="G280" s="31"/>
      <c r="H280" s="61"/>
      <c r="I280" s="31"/>
      <c r="J280" s="61"/>
      <c r="K280" s="31"/>
      <c r="L280" s="31"/>
      <c r="M280" s="12"/>
      <c r="N280" s="2"/>
      <c r="O280" s="2"/>
      <c r="P280" s="2"/>
      <c r="Q280" s="2"/>
    </row>
    <row r="281" thickTop="1">
      <c r="A281" s="9"/>
      <c r="B281" s="50">
        <v>48</v>
      </c>
      <c r="C281" s="51" t="s">
        <v>525</v>
      </c>
      <c r="D281" s="51" t="s">
        <v>3</v>
      </c>
      <c r="E281" s="51" t="s">
        <v>526</v>
      </c>
      <c r="F281" s="51" t="s">
        <v>3</v>
      </c>
      <c r="G281" s="52" t="s">
        <v>94</v>
      </c>
      <c r="H281" s="62">
        <v>112</v>
      </c>
      <c r="I281" s="33">
        <f>ROUND(0,2)</f>
        <v>0</v>
      </c>
      <c r="J281" s="63">
        <f>ROUND(I281*H281,2)</f>
        <v>0</v>
      </c>
      <c r="K281" s="64">
        <v>0.20999999999999999</v>
      </c>
      <c r="L281" s="65">
        <f>IF(ISNUMBER(K281),ROUND(J281*(K281+1),2),0)</f>
        <v>0</v>
      </c>
      <c r="M281" s="12"/>
      <c r="N281" s="2"/>
      <c r="O281" s="2"/>
      <c r="P281" s="2"/>
      <c r="Q281" s="42">
        <f>IF(ISNUMBER(K281),IF(H281&gt;0,IF(I281&gt;0,J281,0),0),0)</f>
        <v>0</v>
      </c>
      <c r="R281" s="27">
        <f>IF(ISNUMBER(K281)=FALSE,J281,0)</f>
        <v>0</v>
      </c>
    </row>
    <row r="282">
      <c r="A282" s="9"/>
      <c r="B282" s="57" t="s">
        <v>69</v>
      </c>
      <c r="C282" s="1"/>
      <c r="D282" s="1"/>
      <c r="E282" s="58" t="s">
        <v>527</v>
      </c>
      <c r="F282" s="1"/>
      <c r="G282" s="1"/>
      <c r="H282" s="49"/>
      <c r="I282" s="1"/>
      <c r="J282" s="49"/>
      <c r="K282" s="1"/>
      <c r="L282" s="1"/>
      <c r="M282" s="12"/>
      <c r="N282" s="2"/>
      <c r="O282" s="2"/>
      <c r="P282" s="2"/>
      <c r="Q282" s="2"/>
    </row>
    <row r="283">
      <c r="A283" s="9"/>
      <c r="B283" s="57" t="s">
        <v>71</v>
      </c>
      <c r="C283" s="1"/>
      <c r="D283" s="1"/>
      <c r="E283" s="58" t="s">
        <v>528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>
      <c r="A284" s="9"/>
      <c r="B284" s="57" t="s">
        <v>73</v>
      </c>
      <c r="C284" s="1"/>
      <c r="D284" s="1"/>
      <c r="E284" s="58" t="s">
        <v>529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thickBot="1">
      <c r="A285" s="9"/>
      <c r="B285" s="59" t="s">
        <v>75</v>
      </c>
      <c r="C285" s="31"/>
      <c r="D285" s="31"/>
      <c r="E285" s="60" t="s">
        <v>76</v>
      </c>
      <c r="F285" s="31"/>
      <c r="G285" s="31"/>
      <c r="H285" s="61"/>
      <c r="I285" s="31"/>
      <c r="J285" s="61"/>
      <c r="K285" s="31"/>
      <c r="L285" s="31"/>
      <c r="M285" s="12"/>
      <c r="N285" s="2"/>
      <c r="O285" s="2"/>
      <c r="P285" s="2"/>
      <c r="Q285" s="2"/>
    </row>
    <row r="286" thickTop="1">
      <c r="A286" s="9"/>
      <c r="B286" s="50">
        <v>49</v>
      </c>
      <c r="C286" s="51" t="s">
        <v>286</v>
      </c>
      <c r="D286" s="51" t="s">
        <v>3</v>
      </c>
      <c r="E286" s="51" t="s">
        <v>287</v>
      </c>
      <c r="F286" s="51" t="s">
        <v>3</v>
      </c>
      <c r="G286" s="52" t="s">
        <v>94</v>
      </c>
      <c r="H286" s="62">
        <v>20</v>
      </c>
      <c r="I286" s="33">
        <f>ROUND(0,2)</f>
        <v>0</v>
      </c>
      <c r="J286" s="63">
        <f>ROUND(I286*H286,2)</f>
        <v>0</v>
      </c>
      <c r="K286" s="64">
        <v>0.20999999999999999</v>
      </c>
      <c r="L286" s="65">
        <f>IF(ISNUMBER(K286),ROUND(J286*(K286+1),2),0)</f>
        <v>0</v>
      </c>
      <c r="M286" s="12"/>
      <c r="N286" s="2"/>
      <c r="O286" s="2"/>
      <c r="P286" s="2"/>
      <c r="Q286" s="42">
        <f>IF(ISNUMBER(K286),IF(H286&gt;0,IF(I286&gt;0,J286,0),0),0)</f>
        <v>0</v>
      </c>
      <c r="R286" s="27">
        <f>IF(ISNUMBER(K286)=FALSE,J286,0)</f>
        <v>0</v>
      </c>
    </row>
    <row r="287">
      <c r="A287" s="9"/>
      <c r="B287" s="57" t="s">
        <v>69</v>
      </c>
      <c r="C287" s="1"/>
      <c r="D287" s="1"/>
      <c r="E287" s="58" t="s">
        <v>530</v>
      </c>
      <c r="F287" s="1"/>
      <c r="G287" s="1"/>
      <c r="H287" s="49"/>
      <c r="I287" s="1"/>
      <c r="J287" s="49"/>
      <c r="K287" s="1"/>
      <c r="L287" s="1"/>
      <c r="M287" s="12"/>
      <c r="N287" s="2"/>
      <c r="O287" s="2"/>
      <c r="P287" s="2"/>
      <c r="Q287" s="2"/>
    </row>
    <row r="288">
      <c r="A288" s="9"/>
      <c r="B288" s="57" t="s">
        <v>71</v>
      </c>
      <c r="C288" s="1"/>
      <c r="D288" s="1"/>
      <c r="E288" s="58" t="s">
        <v>531</v>
      </c>
      <c r="F288" s="1"/>
      <c r="G288" s="1"/>
      <c r="H288" s="49"/>
      <c r="I288" s="1"/>
      <c r="J288" s="49"/>
      <c r="K288" s="1"/>
      <c r="L288" s="1"/>
      <c r="M288" s="12"/>
      <c r="N288" s="2"/>
      <c r="O288" s="2"/>
      <c r="P288" s="2"/>
      <c r="Q288" s="2"/>
    </row>
    <row r="289">
      <c r="A289" s="9"/>
      <c r="B289" s="57" t="s">
        <v>73</v>
      </c>
      <c r="C289" s="1"/>
      <c r="D289" s="1"/>
      <c r="E289" s="58" t="s">
        <v>529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thickBot="1">
      <c r="A290" s="9"/>
      <c r="B290" s="59" t="s">
        <v>75</v>
      </c>
      <c r="C290" s="31"/>
      <c r="D290" s="31"/>
      <c r="E290" s="60" t="s">
        <v>76</v>
      </c>
      <c r="F290" s="31"/>
      <c r="G290" s="31"/>
      <c r="H290" s="61"/>
      <c r="I290" s="31"/>
      <c r="J290" s="61"/>
      <c r="K290" s="31"/>
      <c r="L290" s="31"/>
      <c r="M290" s="12"/>
      <c r="N290" s="2"/>
      <c r="O290" s="2"/>
      <c r="P290" s="2"/>
      <c r="Q290" s="2"/>
    </row>
    <row r="291" thickTop="1">
      <c r="A291" s="9"/>
      <c r="B291" s="50">
        <v>50</v>
      </c>
      <c r="C291" s="51" t="s">
        <v>300</v>
      </c>
      <c r="D291" s="51" t="s">
        <v>3</v>
      </c>
      <c r="E291" s="51" t="s">
        <v>301</v>
      </c>
      <c r="F291" s="51" t="s">
        <v>3</v>
      </c>
      <c r="G291" s="52" t="s">
        <v>145</v>
      </c>
      <c r="H291" s="62">
        <v>450</v>
      </c>
      <c r="I291" s="33">
        <f>ROUND(0,2)</f>
        <v>0</v>
      </c>
      <c r="J291" s="63">
        <f>ROUND(I291*H291,2)</f>
        <v>0</v>
      </c>
      <c r="K291" s="64">
        <v>0.20999999999999999</v>
      </c>
      <c r="L291" s="65">
        <f>IF(ISNUMBER(K291),ROUND(J291*(K291+1),2),0)</f>
        <v>0</v>
      </c>
      <c r="M291" s="12"/>
      <c r="N291" s="2"/>
      <c r="O291" s="2"/>
      <c r="P291" s="2"/>
      <c r="Q291" s="42">
        <f>IF(ISNUMBER(K291),IF(H291&gt;0,IF(I291&gt;0,J291,0),0),0)</f>
        <v>0</v>
      </c>
      <c r="R291" s="27">
        <f>IF(ISNUMBER(K291)=FALSE,J291,0)</f>
        <v>0</v>
      </c>
    </row>
    <row r="292">
      <c r="A292" s="9"/>
      <c r="B292" s="57" t="s">
        <v>69</v>
      </c>
      <c r="C292" s="1"/>
      <c r="D292" s="1"/>
      <c r="E292" s="58" t="s">
        <v>532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>
      <c r="A293" s="9"/>
      <c r="B293" s="57" t="s">
        <v>71</v>
      </c>
      <c r="C293" s="1"/>
      <c r="D293" s="1"/>
      <c r="E293" s="58" t="s">
        <v>533</v>
      </c>
      <c r="F293" s="1"/>
      <c r="G293" s="1"/>
      <c r="H293" s="49"/>
      <c r="I293" s="1"/>
      <c r="J293" s="49"/>
      <c r="K293" s="1"/>
      <c r="L293" s="1"/>
      <c r="M293" s="12"/>
      <c r="N293" s="2"/>
      <c r="O293" s="2"/>
      <c r="P293" s="2"/>
      <c r="Q293" s="2"/>
    </row>
    <row r="294">
      <c r="A294" s="9"/>
      <c r="B294" s="57" t="s">
        <v>73</v>
      </c>
      <c r="C294" s="1"/>
      <c r="D294" s="1"/>
      <c r="E294" s="58" t="s">
        <v>534</v>
      </c>
      <c r="F294" s="1"/>
      <c r="G294" s="1"/>
      <c r="H294" s="49"/>
      <c r="I294" s="1"/>
      <c r="J294" s="49"/>
      <c r="K294" s="1"/>
      <c r="L294" s="1"/>
      <c r="M294" s="12"/>
      <c r="N294" s="2"/>
      <c r="O294" s="2"/>
      <c r="P294" s="2"/>
      <c r="Q294" s="2"/>
    </row>
    <row r="295" thickBot="1">
      <c r="A295" s="9"/>
      <c r="B295" s="59" t="s">
        <v>75</v>
      </c>
      <c r="C295" s="31"/>
      <c r="D295" s="31"/>
      <c r="E295" s="60" t="s">
        <v>76</v>
      </c>
      <c r="F295" s="31"/>
      <c r="G295" s="31"/>
      <c r="H295" s="61"/>
      <c r="I295" s="31"/>
      <c r="J295" s="61"/>
      <c r="K295" s="31"/>
      <c r="L295" s="31"/>
      <c r="M295" s="12"/>
      <c r="N295" s="2"/>
      <c r="O295" s="2"/>
      <c r="P295" s="2"/>
      <c r="Q295" s="2"/>
    </row>
    <row r="296" thickTop="1">
      <c r="A296" s="9"/>
      <c r="B296" s="50">
        <v>51</v>
      </c>
      <c r="C296" s="51" t="s">
        <v>535</v>
      </c>
      <c r="D296" s="51" t="s">
        <v>3</v>
      </c>
      <c r="E296" s="51" t="s">
        <v>536</v>
      </c>
      <c r="F296" s="51" t="s">
        <v>3</v>
      </c>
      <c r="G296" s="52" t="s">
        <v>145</v>
      </c>
      <c r="H296" s="62">
        <v>450</v>
      </c>
      <c r="I296" s="33">
        <f>ROUND(0,2)</f>
        <v>0</v>
      </c>
      <c r="J296" s="63">
        <f>ROUND(I296*H296,2)</f>
        <v>0</v>
      </c>
      <c r="K296" s="64">
        <v>0.20999999999999999</v>
      </c>
      <c r="L296" s="65">
        <f>IF(ISNUMBER(K296),ROUND(J296*(K296+1),2),0)</f>
        <v>0</v>
      </c>
      <c r="M296" s="12"/>
      <c r="N296" s="2"/>
      <c r="O296" s="2"/>
      <c r="P296" s="2"/>
      <c r="Q296" s="42">
        <f>IF(ISNUMBER(K296),IF(H296&gt;0,IF(I296&gt;0,J296,0),0),0)</f>
        <v>0</v>
      </c>
      <c r="R296" s="27">
        <f>IF(ISNUMBER(K296)=FALSE,J296,0)</f>
        <v>0</v>
      </c>
    </row>
    <row r="297">
      <c r="A297" s="9"/>
      <c r="B297" s="57" t="s">
        <v>69</v>
      </c>
      <c r="C297" s="1"/>
      <c r="D297" s="1"/>
      <c r="E297" s="58" t="s">
        <v>532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>
      <c r="A298" s="9"/>
      <c r="B298" s="57" t="s">
        <v>71</v>
      </c>
      <c r="C298" s="1"/>
      <c r="D298" s="1"/>
      <c r="E298" s="58" t="s">
        <v>533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>
      <c r="A299" s="9"/>
      <c r="B299" s="57" t="s">
        <v>73</v>
      </c>
      <c r="C299" s="1"/>
      <c r="D299" s="1"/>
      <c r="E299" s="58" t="s">
        <v>537</v>
      </c>
      <c r="F299" s="1"/>
      <c r="G299" s="1"/>
      <c r="H299" s="49"/>
      <c r="I299" s="1"/>
      <c r="J299" s="49"/>
      <c r="K299" s="1"/>
      <c r="L299" s="1"/>
      <c r="M299" s="12"/>
      <c r="N299" s="2"/>
      <c r="O299" s="2"/>
      <c r="P299" s="2"/>
      <c r="Q299" s="2"/>
    </row>
    <row r="300" thickBot="1">
      <c r="A300" s="9"/>
      <c r="B300" s="59" t="s">
        <v>75</v>
      </c>
      <c r="C300" s="31"/>
      <c r="D300" s="31"/>
      <c r="E300" s="60" t="s">
        <v>76</v>
      </c>
      <c r="F300" s="31"/>
      <c r="G300" s="31"/>
      <c r="H300" s="61"/>
      <c r="I300" s="31"/>
      <c r="J300" s="61"/>
      <c r="K300" s="31"/>
      <c r="L300" s="31"/>
      <c r="M300" s="12"/>
      <c r="N300" s="2"/>
      <c r="O300" s="2"/>
      <c r="P300" s="2"/>
      <c r="Q300" s="2"/>
    </row>
    <row r="301" thickTop="1">
      <c r="A301" s="9"/>
      <c r="B301" s="50">
        <v>52</v>
      </c>
      <c r="C301" s="51" t="s">
        <v>538</v>
      </c>
      <c r="D301" s="51" t="s">
        <v>3</v>
      </c>
      <c r="E301" s="51" t="s">
        <v>539</v>
      </c>
      <c r="F301" s="51" t="s">
        <v>3</v>
      </c>
      <c r="G301" s="52" t="s">
        <v>169</v>
      </c>
      <c r="H301" s="62">
        <v>37</v>
      </c>
      <c r="I301" s="33">
        <f>ROUND(0,2)</f>
        <v>0</v>
      </c>
      <c r="J301" s="63">
        <f>ROUND(I301*H301,2)</f>
        <v>0</v>
      </c>
      <c r="K301" s="64">
        <v>0.20999999999999999</v>
      </c>
      <c r="L301" s="65">
        <f>IF(ISNUMBER(K301),ROUND(J301*(K301+1),2),0)</f>
        <v>0</v>
      </c>
      <c r="M301" s="12"/>
      <c r="N301" s="2"/>
      <c r="O301" s="2"/>
      <c r="P301" s="2"/>
      <c r="Q301" s="42">
        <f>IF(ISNUMBER(K301),IF(H301&gt;0,IF(I301&gt;0,J301,0),0),0)</f>
        <v>0</v>
      </c>
      <c r="R301" s="27">
        <f>IF(ISNUMBER(K301)=FALSE,J301,0)</f>
        <v>0</v>
      </c>
    </row>
    <row r="302">
      <c r="A302" s="9"/>
      <c r="B302" s="57" t="s">
        <v>69</v>
      </c>
      <c r="C302" s="1"/>
      <c r="D302" s="1"/>
      <c r="E302" s="58" t="s">
        <v>540</v>
      </c>
      <c r="F302" s="1"/>
      <c r="G302" s="1"/>
      <c r="H302" s="49"/>
      <c r="I302" s="1"/>
      <c r="J302" s="49"/>
      <c r="K302" s="1"/>
      <c r="L302" s="1"/>
      <c r="M302" s="12"/>
      <c r="N302" s="2"/>
      <c r="O302" s="2"/>
      <c r="P302" s="2"/>
      <c r="Q302" s="2"/>
    </row>
    <row r="303">
      <c r="A303" s="9"/>
      <c r="B303" s="57" t="s">
        <v>71</v>
      </c>
      <c r="C303" s="1"/>
      <c r="D303" s="1"/>
      <c r="E303" s="58" t="s">
        <v>541</v>
      </c>
      <c r="F303" s="1"/>
      <c r="G303" s="1"/>
      <c r="H303" s="49"/>
      <c r="I303" s="1"/>
      <c r="J303" s="49"/>
      <c r="K303" s="1"/>
      <c r="L303" s="1"/>
      <c r="M303" s="12"/>
      <c r="N303" s="2"/>
      <c r="O303" s="2"/>
      <c r="P303" s="2"/>
      <c r="Q303" s="2"/>
    </row>
    <row r="304">
      <c r="A304" s="9"/>
      <c r="B304" s="57" t="s">
        <v>73</v>
      </c>
      <c r="C304" s="1"/>
      <c r="D304" s="1"/>
      <c r="E304" s="58" t="s">
        <v>542</v>
      </c>
      <c r="F304" s="1"/>
      <c r="G304" s="1"/>
      <c r="H304" s="49"/>
      <c r="I304" s="1"/>
      <c r="J304" s="49"/>
      <c r="K304" s="1"/>
      <c r="L304" s="1"/>
      <c r="M304" s="12"/>
      <c r="N304" s="2"/>
      <c r="O304" s="2"/>
      <c r="P304" s="2"/>
      <c r="Q304" s="2"/>
    </row>
    <row r="305" thickBot="1">
      <c r="A305" s="9"/>
      <c r="B305" s="59" t="s">
        <v>75</v>
      </c>
      <c r="C305" s="31"/>
      <c r="D305" s="31"/>
      <c r="E305" s="60" t="s">
        <v>76</v>
      </c>
      <c r="F305" s="31"/>
      <c r="G305" s="31"/>
      <c r="H305" s="61"/>
      <c r="I305" s="31"/>
      <c r="J305" s="61"/>
      <c r="K305" s="31"/>
      <c r="L305" s="31"/>
      <c r="M305" s="12"/>
      <c r="N305" s="2"/>
      <c r="O305" s="2"/>
      <c r="P305" s="2"/>
      <c r="Q305" s="2"/>
    </row>
    <row r="306" thickTop="1">
      <c r="A306" s="9"/>
      <c r="B306" s="50">
        <v>53</v>
      </c>
      <c r="C306" s="51" t="s">
        <v>543</v>
      </c>
      <c r="D306" s="51" t="s">
        <v>3</v>
      </c>
      <c r="E306" s="51" t="s">
        <v>544</v>
      </c>
      <c r="F306" s="51" t="s">
        <v>3</v>
      </c>
      <c r="G306" s="52" t="s">
        <v>169</v>
      </c>
      <c r="H306" s="62">
        <v>330</v>
      </c>
      <c r="I306" s="33">
        <f>ROUND(0,2)</f>
        <v>0</v>
      </c>
      <c r="J306" s="63">
        <f>ROUND(I306*H306,2)</f>
        <v>0</v>
      </c>
      <c r="K306" s="64">
        <v>0.20999999999999999</v>
      </c>
      <c r="L306" s="65">
        <f>IF(ISNUMBER(K306),ROUND(J306*(K306+1),2),0)</f>
        <v>0</v>
      </c>
      <c r="M306" s="12"/>
      <c r="N306" s="2"/>
      <c r="O306" s="2"/>
      <c r="P306" s="2"/>
      <c r="Q306" s="42">
        <f>IF(ISNUMBER(K306),IF(H306&gt;0,IF(I306&gt;0,J306,0),0),0)</f>
        <v>0</v>
      </c>
      <c r="R306" s="27">
        <f>IF(ISNUMBER(K306)=FALSE,J306,0)</f>
        <v>0</v>
      </c>
    </row>
    <row r="307">
      <c r="A307" s="9"/>
      <c r="B307" s="57" t="s">
        <v>69</v>
      </c>
      <c r="C307" s="1"/>
      <c r="D307" s="1"/>
      <c r="E307" s="58" t="s">
        <v>545</v>
      </c>
      <c r="F307" s="1"/>
      <c r="G307" s="1"/>
      <c r="H307" s="49"/>
      <c r="I307" s="1"/>
      <c r="J307" s="49"/>
      <c r="K307" s="1"/>
      <c r="L307" s="1"/>
      <c r="M307" s="12"/>
      <c r="N307" s="2"/>
      <c r="O307" s="2"/>
      <c r="P307" s="2"/>
      <c r="Q307" s="2"/>
    </row>
    <row r="308">
      <c r="A308" s="9"/>
      <c r="B308" s="57" t="s">
        <v>71</v>
      </c>
      <c r="C308" s="1"/>
      <c r="D308" s="1"/>
      <c r="E308" s="58" t="s">
        <v>546</v>
      </c>
      <c r="F308" s="1"/>
      <c r="G308" s="1"/>
      <c r="H308" s="49"/>
      <c r="I308" s="1"/>
      <c r="J308" s="49"/>
      <c r="K308" s="1"/>
      <c r="L308" s="1"/>
      <c r="M308" s="12"/>
      <c r="N308" s="2"/>
      <c r="O308" s="2"/>
      <c r="P308" s="2"/>
      <c r="Q308" s="2"/>
    </row>
    <row r="309">
      <c r="A309" s="9"/>
      <c r="B309" s="57" t="s">
        <v>73</v>
      </c>
      <c r="C309" s="1"/>
      <c r="D309" s="1"/>
      <c r="E309" s="58" t="s">
        <v>337</v>
      </c>
      <c r="F309" s="1"/>
      <c r="G309" s="1"/>
      <c r="H309" s="49"/>
      <c r="I309" s="1"/>
      <c r="J309" s="49"/>
      <c r="K309" s="1"/>
      <c r="L309" s="1"/>
      <c r="M309" s="12"/>
      <c r="N309" s="2"/>
      <c r="O309" s="2"/>
      <c r="P309" s="2"/>
      <c r="Q309" s="2"/>
    </row>
    <row r="310" thickBot="1">
      <c r="A310" s="9"/>
      <c r="B310" s="59" t="s">
        <v>75</v>
      </c>
      <c r="C310" s="31"/>
      <c r="D310" s="31"/>
      <c r="E310" s="60" t="s">
        <v>76</v>
      </c>
      <c r="F310" s="31"/>
      <c r="G310" s="31"/>
      <c r="H310" s="61"/>
      <c r="I310" s="31"/>
      <c r="J310" s="61"/>
      <c r="K310" s="31"/>
      <c r="L310" s="31"/>
      <c r="M310" s="12"/>
      <c r="N310" s="2"/>
      <c r="O310" s="2"/>
      <c r="P310" s="2"/>
      <c r="Q310" s="2"/>
    </row>
    <row r="311" thickTop="1">
      <c r="A311" s="9"/>
      <c r="B311" s="50">
        <v>54</v>
      </c>
      <c r="C311" s="51" t="s">
        <v>547</v>
      </c>
      <c r="D311" s="51" t="s">
        <v>3</v>
      </c>
      <c r="E311" s="51" t="s">
        <v>548</v>
      </c>
      <c r="F311" s="51" t="s">
        <v>3</v>
      </c>
      <c r="G311" s="52" t="s">
        <v>169</v>
      </c>
      <c r="H311" s="62">
        <v>37</v>
      </c>
      <c r="I311" s="33">
        <f>ROUND(0,2)</f>
        <v>0</v>
      </c>
      <c r="J311" s="63">
        <f>ROUND(I311*H311,2)</f>
        <v>0</v>
      </c>
      <c r="K311" s="64">
        <v>0.20999999999999999</v>
      </c>
      <c r="L311" s="65">
        <f>IF(ISNUMBER(K311),ROUND(J311*(K311+1),2),0)</f>
        <v>0</v>
      </c>
      <c r="M311" s="12"/>
      <c r="N311" s="2"/>
      <c r="O311" s="2"/>
      <c r="P311" s="2"/>
      <c r="Q311" s="42">
        <f>IF(ISNUMBER(K311),IF(H311&gt;0,IF(I311&gt;0,J311,0),0),0)</f>
        <v>0</v>
      </c>
      <c r="R311" s="27">
        <f>IF(ISNUMBER(K311)=FALSE,J311,0)</f>
        <v>0</v>
      </c>
    </row>
    <row r="312">
      <c r="A312" s="9"/>
      <c r="B312" s="57" t="s">
        <v>69</v>
      </c>
      <c r="C312" s="1"/>
      <c r="D312" s="1"/>
      <c r="E312" s="58" t="s">
        <v>549</v>
      </c>
      <c r="F312" s="1"/>
      <c r="G312" s="1"/>
      <c r="H312" s="49"/>
      <c r="I312" s="1"/>
      <c r="J312" s="49"/>
      <c r="K312" s="1"/>
      <c r="L312" s="1"/>
      <c r="M312" s="12"/>
      <c r="N312" s="2"/>
      <c r="O312" s="2"/>
      <c r="P312" s="2"/>
      <c r="Q312" s="2"/>
    </row>
    <row r="313">
      <c r="A313" s="9"/>
      <c r="B313" s="57" t="s">
        <v>71</v>
      </c>
      <c r="C313" s="1"/>
      <c r="D313" s="1"/>
      <c r="E313" s="58" t="s">
        <v>550</v>
      </c>
      <c r="F313" s="1"/>
      <c r="G313" s="1"/>
      <c r="H313" s="49"/>
      <c r="I313" s="1"/>
      <c r="J313" s="49"/>
      <c r="K313" s="1"/>
      <c r="L313" s="1"/>
      <c r="M313" s="12"/>
      <c r="N313" s="2"/>
      <c r="O313" s="2"/>
      <c r="P313" s="2"/>
      <c r="Q313" s="2"/>
    </row>
    <row r="314">
      <c r="A314" s="9"/>
      <c r="B314" s="57" t="s">
        <v>73</v>
      </c>
      <c r="C314" s="1"/>
      <c r="D314" s="1"/>
      <c r="E314" s="58" t="s">
        <v>551</v>
      </c>
      <c r="F314" s="1"/>
      <c r="G314" s="1"/>
      <c r="H314" s="49"/>
      <c r="I314" s="1"/>
      <c r="J314" s="49"/>
      <c r="K314" s="1"/>
      <c r="L314" s="1"/>
      <c r="M314" s="12"/>
      <c r="N314" s="2"/>
      <c r="O314" s="2"/>
      <c r="P314" s="2"/>
      <c r="Q314" s="2"/>
    </row>
    <row r="315" thickBot="1">
      <c r="A315" s="9"/>
      <c r="B315" s="59" t="s">
        <v>75</v>
      </c>
      <c r="C315" s="31"/>
      <c r="D315" s="31"/>
      <c r="E315" s="60" t="s">
        <v>76</v>
      </c>
      <c r="F315" s="31"/>
      <c r="G315" s="31"/>
      <c r="H315" s="61"/>
      <c r="I315" s="31"/>
      <c r="J315" s="61"/>
      <c r="K315" s="31"/>
      <c r="L315" s="31"/>
      <c r="M315" s="12"/>
      <c r="N315" s="2"/>
      <c r="O315" s="2"/>
      <c r="P315" s="2"/>
      <c r="Q315" s="2"/>
    </row>
    <row r="316" thickTop="1">
      <c r="A316" s="9"/>
      <c r="B316" s="50">
        <v>55</v>
      </c>
      <c r="C316" s="51" t="s">
        <v>552</v>
      </c>
      <c r="D316" s="51" t="s">
        <v>3</v>
      </c>
      <c r="E316" s="51" t="s">
        <v>553</v>
      </c>
      <c r="F316" s="51" t="s">
        <v>3</v>
      </c>
      <c r="G316" s="52" t="s">
        <v>169</v>
      </c>
      <c r="H316" s="62">
        <v>848</v>
      </c>
      <c r="I316" s="33">
        <f>ROUND(0,2)</f>
        <v>0</v>
      </c>
      <c r="J316" s="63">
        <f>ROUND(I316*H316,2)</f>
        <v>0</v>
      </c>
      <c r="K316" s="64">
        <v>0.20999999999999999</v>
      </c>
      <c r="L316" s="65">
        <f>IF(ISNUMBER(K316),ROUND(J316*(K316+1),2),0)</f>
        <v>0</v>
      </c>
      <c r="M316" s="12"/>
      <c r="N316" s="2"/>
      <c r="O316" s="2"/>
      <c r="P316" s="2"/>
      <c r="Q316" s="42">
        <f>IF(ISNUMBER(K316),IF(H316&gt;0,IF(I316&gt;0,J316,0),0),0)</f>
        <v>0</v>
      </c>
      <c r="R316" s="27">
        <f>IF(ISNUMBER(K316)=FALSE,J316,0)</f>
        <v>0</v>
      </c>
    </row>
    <row r="317">
      <c r="A317" s="9"/>
      <c r="B317" s="57" t="s">
        <v>69</v>
      </c>
      <c r="C317" s="1"/>
      <c r="D317" s="1"/>
      <c r="E317" s="58" t="s">
        <v>554</v>
      </c>
      <c r="F317" s="1"/>
      <c r="G317" s="1"/>
      <c r="H317" s="49"/>
      <c r="I317" s="1"/>
      <c r="J317" s="49"/>
      <c r="K317" s="1"/>
      <c r="L317" s="1"/>
      <c r="M317" s="12"/>
      <c r="N317" s="2"/>
      <c r="O317" s="2"/>
      <c r="P317" s="2"/>
      <c r="Q317" s="2"/>
    </row>
    <row r="318">
      <c r="A318" s="9"/>
      <c r="B318" s="57" t="s">
        <v>71</v>
      </c>
      <c r="C318" s="1"/>
      <c r="D318" s="1"/>
      <c r="E318" s="58" t="s">
        <v>555</v>
      </c>
      <c r="F318" s="1"/>
      <c r="G318" s="1"/>
      <c r="H318" s="49"/>
      <c r="I318" s="1"/>
      <c r="J318" s="49"/>
      <c r="K318" s="1"/>
      <c r="L318" s="1"/>
      <c r="M318" s="12"/>
      <c r="N318" s="2"/>
      <c r="O318" s="2"/>
      <c r="P318" s="2"/>
      <c r="Q318" s="2"/>
    </row>
    <row r="319">
      <c r="A319" s="9"/>
      <c r="B319" s="57" t="s">
        <v>73</v>
      </c>
      <c r="C319" s="1"/>
      <c r="D319" s="1"/>
      <c r="E319" s="58" t="s">
        <v>556</v>
      </c>
      <c r="F319" s="1"/>
      <c r="G319" s="1"/>
      <c r="H319" s="49"/>
      <c r="I319" s="1"/>
      <c r="J319" s="49"/>
      <c r="K319" s="1"/>
      <c r="L319" s="1"/>
      <c r="M319" s="12"/>
      <c r="N319" s="2"/>
      <c r="O319" s="2"/>
      <c r="P319" s="2"/>
      <c r="Q319" s="2"/>
    </row>
    <row r="320" thickBot="1">
      <c r="A320" s="9"/>
      <c r="B320" s="59" t="s">
        <v>75</v>
      </c>
      <c r="C320" s="31"/>
      <c r="D320" s="31"/>
      <c r="E320" s="60" t="s">
        <v>76</v>
      </c>
      <c r="F320" s="31"/>
      <c r="G320" s="31"/>
      <c r="H320" s="61"/>
      <c r="I320" s="31"/>
      <c r="J320" s="61"/>
      <c r="K320" s="31"/>
      <c r="L320" s="31"/>
      <c r="M320" s="12"/>
      <c r="N320" s="2"/>
      <c r="O320" s="2"/>
      <c r="P320" s="2"/>
      <c r="Q320" s="2"/>
    </row>
    <row r="321" thickTop="1">
      <c r="A321" s="9"/>
      <c r="B321" s="50">
        <v>56</v>
      </c>
      <c r="C321" s="51" t="s">
        <v>557</v>
      </c>
      <c r="D321" s="51" t="s">
        <v>3</v>
      </c>
      <c r="E321" s="51" t="s">
        <v>558</v>
      </c>
      <c r="F321" s="51" t="s">
        <v>3</v>
      </c>
      <c r="G321" s="52" t="s">
        <v>145</v>
      </c>
      <c r="H321" s="62">
        <v>18.5</v>
      </c>
      <c r="I321" s="33">
        <f>ROUND(0,2)</f>
        <v>0</v>
      </c>
      <c r="J321" s="63">
        <f>ROUND(I321*H321,2)</f>
        <v>0</v>
      </c>
      <c r="K321" s="64">
        <v>0.20999999999999999</v>
      </c>
      <c r="L321" s="65">
        <f>IF(ISNUMBER(K321),ROUND(J321*(K321+1),2),0)</f>
        <v>0</v>
      </c>
      <c r="M321" s="12"/>
      <c r="N321" s="2"/>
      <c r="O321" s="2"/>
      <c r="P321" s="2"/>
      <c r="Q321" s="42">
        <f>IF(ISNUMBER(K321),IF(H321&gt;0,IF(I321&gt;0,J321,0),0),0)</f>
        <v>0</v>
      </c>
      <c r="R321" s="27">
        <f>IF(ISNUMBER(K321)=FALSE,J321,0)</f>
        <v>0</v>
      </c>
    </row>
    <row r="322">
      <c r="A322" s="9"/>
      <c r="B322" s="57" t="s">
        <v>69</v>
      </c>
      <c r="C322" s="1"/>
      <c r="D322" s="1"/>
      <c r="E322" s="58" t="s">
        <v>559</v>
      </c>
      <c r="F322" s="1"/>
      <c r="G322" s="1"/>
      <c r="H322" s="49"/>
      <c r="I322" s="1"/>
      <c r="J322" s="49"/>
      <c r="K322" s="1"/>
      <c r="L322" s="1"/>
      <c r="M322" s="12"/>
      <c r="N322" s="2"/>
      <c r="O322" s="2"/>
      <c r="P322" s="2"/>
      <c r="Q322" s="2"/>
    </row>
    <row r="323">
      <c r="A323" s="9"/>
      <c r="B323" s="57" t="s">
        <v>71</v>
      </c>
      <c r="C323" s="1"/>
      <c r="D323" s="1"/>
      <c r="E323" s="58" t="s">
        <v>560</v>
      </c>
      <c r="F323" s="1"/>
      <c r="G323" s="1"/>
      <c r="H323" s="49"/>
      <c r="I323" s="1"/>
      <c r="J323" s="49"/>
      <c r="K323" s="1"/>
      <c r="L323" s="1"/>
      <c r="M323" s="12"/>
      <c r="N323" s="2"/>
      <c r="O323" s="2"/>
      <c r="P323" s="2"/>
      <c r="Q323" s="2"/>
    </row>
    <row r="324">
      <c r="A324" s="9"/>
      <c r="B324" s="57" t="s">
        <v>73</v>
      </c>
      <c r="C324" s="1"/>
      <c r="D324" s="1"/>
      <c r="E324" s="58" t="s">
        <v>561</v>
      </c>
      <c r="F324" s="1"/>
      <c r="G324" s="1"/>
      <c r="H324" s="49"/>
      <c r="I324" s="1"/>
      <c r="J324" s="49"/>
      <c r="K324" s="1"/>
      <c r="L324" s="1"/>
      <c r="M324" s="12"/>
      <c r="N324" s="2"/>
      <c r="O324" s="2"/>
      <c r="P324" s="2"/>
      <c r="Q324" s="2"/>
    </row>
    <row r="325" thickBot="1">
      <c r="A325" s="9"/>
      <c r="B325" s="59" t="s">
        <v>75</v>
      </c>
      <c r="C325" s="31"/>
      <c r="D325" s="31"/>
      <c r="E325" s="60" t="s">
        <v>76</v>
      </c>
      <c r="F325" s="31"/>
      <c r="G325" s="31"/>
      <c r="H325" s="61"/>
      <c r="I325" s="31"/>
      <c r="J325" s="61"/>
      <c r="K325" s="31"/>
      <c r="L325" s="31"/>
      <c r="M325" s="12"/>
      <c r="N325" s="2"/>
      <c r="O325" s="2"/>
      <c r="P325" s="2"/>
      <c r="Q325" s="2"/>
    </row>
    <row r="326" thickTop="1" thickBot="1" ht="25" customHeight="1">
      <c r="A326" s="9"/>
      <c r="B326" s="1"/>
      <c r="C326" s="66">
        <v>9</v>
      </c>
      <c r="D326" s="1"/>
      <c r="E326" s="66" t="s">
        <v>355</v>
      </c>
      <c r="F326" s="1"/>
      <c r="G326" s="67" t="s">
        <v>117</v>
      </c>
      <c r="H326" s="68">
        <f>J266+J271+J276+J281+J286+J291+J296+J301+J306+J311+J316+J321</f>
        <v>0</v>
      </c>
      <c r="I326" s="67" t="s">
        <v>118</v>
      </c>
      <c r="J326" s="69">
        <f>(L326-H326)</f>
        <v>0</v>
      </c>
      <c r="K326" s="67" t="s">
        <v>119</v>
      </c>
      <c r="L326" s="70">
        <f>L266+L271+L276+L281+L286+L291+L296+L301+L306+L311+L316+L321</f>
        <v>0</v>
      </c>
      <c r="M326" s="12"/>
      <c r="N326" s="2"/>
      <c r="O326" s="2"/>
      <c r="P326" s="2"/>
      <c r="Q326" s="42">
        <f>0+Q266+Q271+Q276+Q281+Q286+Q291+Q296+Q301+Q306+Q311+Q316+Q321</f>
        <v>0</v>
      </c>
      <c r="R326" s="27">
        <f>0+R266+R271+R276+R281+R286+R291+R296+R301+R306+R311+R316+R321</f>
        <v>0</v>
      </c>
      <c r="S326" s="71">
        <f>Q326*(1+J326)+R326</f>
        <v>0</v>
      </c>
    </row>
    <row r="327" thickTop="1" thickBot="1" ht="25" customHeight="1">
      <c r="A327" s="9"/>
      <c r="B327" s="72"/>
      <c r="C327" s="72"/>
      <c r="D327" s="72"/>
      <c r="E327" s="72"/>
      <c r="F327" s="72"/>
      <c r="G327" s="73" t="s">
        <v>120</v>
      </c>
      <c r="H327" s="74">
        <f>J266+J271+J276+J281+J286+J291+J296+J301+J306+J311+J316+J321</f>
        <v>0</v>
      </c>
      <c r="I327" s="73" t="s">
        <v>121</v>
      </c>
      <c r="J327" s="75">
        <f>0+J326</f>
        <v>0</v>
      </c>
      <c r="K327" s="73" t="s">
        <v>122</v>
      </c>
      <c r="L327" s="76">
        <f>L266+L271+L276+L281+L286+L291+L296+L301+L306+L311+L316+L321</f>
        <v>0</v>
      </c>
      <c r="M327" s="12"/>
      <c r="N327" s="2"/>
      <c r="O327" s="2"/>
      <c r="P327" s="2"/>
      <c r="Q327" s="2"/>
    </row>
    <row r="328">
      <c r="A328" s="13"/>
      <c r="B328" s="4"/>
      <c r="C328" s="4"/>
      <c r="D328" s="4"/>
      <c r="E328" s="4"/>
      <c r="F328" s="4"/>
      <c r="G328" s="4"/>
      <c r="H328" s="77"/>
      <c r="I328" s="4"/>
      <c r="J328" s="77"/>
      <c r="K328" s="4"/>
      <c r="L328" s="4"/>
      <c r="M328" s="14"/>
      <c r="N328" s="2"/>
      <c r="O328" s="2"/>
      <c r="P328" s="2"/>
      <c r="Q328" s="2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"/>
      <c r="O329" s="2"/>
      <c r="P329" s="2"/>
      <c r="Q329" s="2"/>
    </row>
  </sheetData>
  <mergeCells count="24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47:D47"/>
    <mergeCell ref="B48:D48"/>
    <mergeCell ref="B49:D49"/>
    <mergeCell ref="B50:D50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53:L5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312:D312"/>
    <mergeCell ref="B313:D313"/>
    <mergeCell ref="B314:D314"/>
    <mergeCell ref="B315:D315"/>
    <mergeCell ref="B317:D317"/>
    <mergeCell ref="B318:D318"/>
    <mergeCell ref="B319:D319"/>
    <mergeCell ref="B320:D320"/>
    <mergeCell ref="B322:D322"/>
    <mergeCell ref="B323:D323"/>
    <mergeCell ref="B324:D324"/>
    <mergeCell ref="B325:D325"/>
    <mergeCell ref="B181:L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9:L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2:L212"/>
    <mergeCell ref="B239:D239"/>
    <mergeCell ref="B240:D240"/>
    <mergeCell ref="B241:D241"/>
    <mergeCell ref="B242:D242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9:D259"/>
    <mergeCell ref="B260:D260"/>
    <mergeCell ref="B261:D261"/>
    <mergeCell ref="B262:D262"/>
    <mergeCell ref="B265:L265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H38+H86+H104+H112+H135+H158+H236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562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L38+L86+L104+L112+L135+L158+L236</f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AVERAGE(J37,J85,J103,J111,J134,J157,J235)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H38</f>
        <v>0</v>
      </c>
      <c r="L20" s="47">
        <f>L38</f>
        <v>0</v>
      </c>
      <c r="M20" s="12"/>
      <c r="N20" s="2"/>
      <c r="O20" s="2"/>
      <c r="P20" s="2"/>
      <c r="Q20" s="2"/>
      <c r="S20" s="27">
        <f>S37</f>
        <v>0</v>
      </c>
    </row>
    <row r="21">
      <c r="A21" s="9"/>
      <c r="B21" s="45">
        <v>1</v>
      </c>
      <c r="C21" s="1"/>
      <c r="D21" s="1"/>
      <c r="E21" s="46" t="s">
        <v>124</v>
      </c>
      <c r="F21" s="1"/>
      <c r="G21" s="1"/>
      <c r="H21" s="1"/>
      <c r="I21" s="1"/>
      <c r="J21" s="1"/>
      <c r="K21" s="47">
        <f>H86</f>
        <v>0</v>
      </c>
      <c r="L21" s="47">
        <f>L86</f>
        <v>0</v>
      </c>
      <c r="M21" s="12"/>
      <c r="N21" s="2"/>
      <c r="O21" s="2"/>
      <c r="P21" s="2"/>
      <c r="Q21" s="2"/>
      <c r="S21" s="27">
        <f>S85</f>
        <v>0</v>
      </c>
    </row>
    <row r="22">
      <c r="A22" s="9"/>
      <c r="B22" s="45">
        <v>2</v>
      </c>
      <c r="C22" s="1"/>
      <c r="D22" s="1"/>
      <c r="E22" s="46" t="s">
        <v>354</v>
      </c>
      <c r="F22" s="1"/>
      <c r="G22" s="1"/>
      <c r="H22" s="1"/>
      <c r="I22" s="1"/>
      <c r="J22" s="1"/>
      <c r="K22" s="47">
        <f>H104</f>
        <v>0</v>
      </c>
      <c r="L22" s="47">
        <f>L104</f>
        <v>0</v>
      </c>
      <c r="M22" s="12"/>
      <c r="N22" s="2"/>
      <c r="O22" s="2"/>
      <c r="P22" s="2"/>
      <c r="Q22" s="2"/>
      <c r="S22" s="27">
        <f>S103</f>
        <v>0</v>
      </c>
    </row>
    <row r="23">
      <c r="A23" s="9"/>
      <c r="B23" s="45">
        <v>3</v>
      </c>
      <c r="C23" s="1"/>
      <c r="D23" s="1"/>
      <c r="E23" s="46" t="s">
        <v>563</v>
      </c>
      <c r="F23" s="1"/>
      <c r="G23" s="1"/>
      <c r="H23" s="1"/>
      <c r="I23" s="1"/>
      <c r="J23" s="1"/>
      <c r="K23" s="47">
        <f>H112</f>
        <v>0</v>
      </c>
      <c r="L23" s="47">
        <f>L112</f>
        <v>0</v>
      </c>
      <c r="M23" s="12"/>
      <c r="N23" s="2"/>
      <c r="O23" s="2"/>
      <c r="P23" s="2"/>
      <c r="Q23" s="2"/>
      <c r="S23" s="27">
        <f>S111</f>
        <v>0</v>
      </c>
    </row>
    <row r="24">
      <c r="A24" s="9"/>
      <c r="B24" s="45">
        <v>4</v>
      </c>
      <c r="C24" s="1"/>
      <c r="D24" s="1"/>
      <c r="E24" s="46" t="s">
        <v>126</v>
      </c>
      <c r="F24" s="1"/>
      <c r="G24" s="1"/>
      <c r="H24" s="1"/>
      <c r="I24" s="1"/>
      <c r="J24" s="1"/>
      <c r="K24" s="47">
        <f>H135</f>
        <v>0</v>
      </c>
      <c r="L24" s="47">
        <f>L135</f>
        <v>0</v>
      </c>
      <c r="M24" s="12"/>
      <c r="N24" s="2"/>
      <c r="O24" s="2"/>
      <c r="P24" s="2"/>
      <c r="Q24" s="2"/>
      <c r="S24" s="27">
        <f>S134</f>
        <v>0</v>
      </c>
    </row>
    <row r="25">
      <c r="A25" s="9"/>
      <c r="B25" s="45">
        <v>8</v>
      </c>
      <c r="C25" s="1"/>
      <c r="D25" s="1"/>
      <c r="E25" s="46" t="s">
        <v>564</v>
      </c>
      <c r="F25" s="1"/>
      <c r="G25" s="1"/>
      <c r="H25" s="1"/>
      <c r="I25" s="1"/>
      <c r="J25" s="1"/>
      <c r="K25" s="47">
        <f>H158</f>
        <v>0</v>
      </c>
      <c r="L25" s="47">
        <f>L158</f>
        <v>0</v>
      </c>
      <c r="M25" s="78"/>
      <c r="N25" s="2"/>
      <c r="O25" s="2"/>
      <c r="P25" s="2"/>
      <c r="Q25" s="2"/>
      <c r="S25" s="27">
        <f>S157</f>
        <v>0</v>
      </c>
    </row>
    <row r="26">
      <c r="A26" s="9"/>
      <c r="B26" s="45">
        <v>9</v>
      </c>
      <c r="C26" s="1"/>
      <c r="D26" s="1"/>
      <c r="E26" s="46" t="s">
        <v>355</v>
      </c>
      <c r="F26" s="1"/>
      <c r="G26" s="1"/>
      <c r="H26" s="1"/>
      <c r="I26" s="1"/>
      <c r="J26" s="1"/>
      <c r="K26" s="47">
        <f>H236</f>
        <v>0</v>
      </c>
      <c r="L26" s="47">
        <f>L236</f>
        <v>0</v>
      </c>
      <c r="M26" s="78"/>
      <c r="N26" s="2"/>
      <c r="O26" s="2"/>
      <c r="P26" s="2"/>
      <c r="Q26" s="2"/>
      <c r="S26" s="27">
        <f>S235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9"/>
      <c r="N27" s="2"/>
      <c r="O27" s="2"/>
      <c r="P27" s="2"/>
      <c r="Q27" s="2"/>
    </row>
    <row r="28" ht="14" customHeight="1">
      <c r="A28" s="4"/>
      <c r="B28" s="37" t="s">
        <v>57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0"/>
      <c r="N29" s="2"/>
      <c r="O29" s="2"/>
      <c r="P29" s="2"/>
      <c r="Q29" s="2"/>
    </row>
    <row r="30" ht="18" customHeight="1">
      <c r="A30" s="9"/>
      <c r="B30" s="43" t="s">
        <v>58</v>
      </c>
      <c r="C30" s="43" t="s">
        <v>54</v>
      </c>
      <c r="D30" s="43" t="s">
        <v>59</v>
      </c>
      <c r="E30" s="43" t="s">
        <v>55</v>
      </c>
      <c r="F30" s="43" t="s">
        <v>60</v>
      </c>
      <c r="G30" s="44" t="s">
        <v>61</v>
      </c>
      <c r="H30" s="22" t="s">
        <v>62</v>
      </c>
      <c r="I30" s="22" t="s">
        <v>63</v>
      </c>
      <c r="J30" s="22" t="s">
        <v>16</v>
      </c>
      <c r="K30" s="44" t="s">
        <v>64</v>
      </c>
      <c r="L30" s="22" t="s">
        <v>17</v>
      </c>
      <c r="M30" s="78"/>
      <c r="N30" s="2"/>
      <c r="O30" s="2"/>
      <c r="P30" s="2"/>
      <c r="Q30" s="2"/>
    </row>
    <row r="31" ht="40" customHeight="1">
      <c r="A31" s="9"/>
      <c r="B31" s="48" t="s">
        <v>65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0">
        <v>1</v>
      </c>
      <c r="C32" s="51" t="s">
        <v>365</v>
      </c>
      <c r="D32" s="51" t="s">
        <v>3</v>
      </c>
      <c r="E32" s="51" t="s">
        <v>366</v>
      </c>
      <c r="F32" s="51" t="s">
        <v>3</v>
      </c>
      <c r="G32" s="52" t="s">
        <v>132</v>
      </c>
      <c r="H32" s="53">
        <v>550.84699999999998</v>
      </c>
      <c r="I32" s="25">
        <f>ROUND(0,2)</f>
        <v>0</v>
      </c>
      <c r="J32" s="54">
        <f>ROUND(I32*H32,2)</f>
        <v>0</v>
      </c>
      <c r="K32" s="55">
        <v>0.20999999999999999</v>
      </c>
      <c r="L32" s="56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7" t="s">
        <v>69</v>
      </c>
      <c r="C33" s="1"/>
      <c r="D33" s="1"/>
      <c r="E33" s="58" t="s">
        <v>565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71</v>
      </c>
      <c r="C34" s="1"/>
      <c r="D34" s="1"/>
      <c r="E34" s="58" t="s">
        <v>566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73</v>
      </c>
      <c r="C35" s="1"/>
      <c r="D35" s="1"/>
      <c r="E35" s="58" t="s">
        <v>140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>
      <c r="A36" s="9"/>
      <c r="B36" s="59" t="s">
        <v>75</v>
      </c>
      <c r="C36" s="31"/>
      <c r="D36" s="31"/>
      <c r="E36" s="60" t="s">
        <v>76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 thickBot="1" ht="25" customHeight="1">
      <c r="A37" s="9"/>
      <c r="B37" s="1"/>
      <c r="C37" s="66">
        <v>0</v>
      </c>
      <c r="D37" s="1"/>
      <c r="E37" s="66" t="s">
        <v>56</v>
      </c>
      <c r="F37" s="1"/>
      <c r="G37" s="67" t="s">
        <v>117</v>
      </c>
      <c r="H37" s="68">
        <f>0+J32</f>
        <v>0</v>
      </c>
      <c r="I37" s="67" t="s">
        <v>118</v>
      </c>
      <c r="J37" s="69">
        <f>(L37-H37)</f>
        <v>0</v>
      </c>
      <c r="K37" s="67" t="s">
        <v>119</v>
      </c>
      <c r="L37" s="70">
        <f>0+L32</f>
        <v>0</v>
      </c>
      <c r="M37" s="12"/>
      <c r="N37" s="2"/>
      <c r="O37" s="2"/>
      <c r="P37" s="2"/>
      <c r="Q37" s="42">
        <f>0+Q32</f>
        <v>0</v>
      </c>
      <c r="R37" s="27">
        <f>0+R32</f>
        <v>0</v>
      </c>
      <c r="S37" s="71">
        <f>Q37*(1+J37)+R37</f>
        <v>0</v>
      </c>
    </row>
    <row r="38" thickTop="1" thickBot="1" ht="25" customHeight="1">
      <c r="A38" s="9"/>
      <c r="B38" s="72"/>
      <c r="C38" s="72"/>
      <c r="D38" s="72"/>
      <c r="E38" s="72"/>
      <c r="F38" s="72"/>
      <c r="G38" s="73" t="s">
        <v>120</v>
      </c>
      <c r="H38" s="74">
        <f>0+J32</f>
        <v>0</v>
      </c>
      <c r="I38" s="73" t="s">
        <v>121</v>
      </c>
      <c r="J38" s="75">
        <f>0+J37</f>
        <v>0</v>
      </c>
      <c r="K38" s="73" t="s">
        <v>122</v>
      </c>
      <c r="L38" s="76">
        <f>0+L32</f>
        <v>0</v>
      </c>
      <c r="M38" s="12"/>
      <c r="N38" s="2"/>
      <c r="O38" s="2"/>
      <c r="P38" s="2"/>
      <c r="Q38" s="2"/>
    </row>
    <row r="39" ht="40" customHeight="1">
      <c r="A39" s="9"/>
      <c r="B39" s="81" t="s">
        <v>142</v>
      </c>
      <c r="C39" s="1"/>
      <c r="D39" s="1"/>
      <c r="E39" s="1"/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0">
        <v>2</v>
      </c>
      <c r="C40" s="51" t="s">
        <v>397</v>
      </c>
      <c r="D40" s="51" t="s">
        <v>3</v>
      </c>
      <c r="E40" s="51" t="s">
        <v>398</v>
      </c>
      <c r="F40" s="51" t="s">
        <v>3</v>
      </c>
      <c r="G40" s="52" t="s">
        <v>159</v>
      </c>
      <c r="H40" s="53">
        <v>38.25</v>
      </c>
      <c r="I40" s="25">
        <f>ROUND(0,2)</f>
        <v>0</v>
      </c>
      <c r="J40" s="54">
        <f>ROUND(I40*H40,2)</f>
        <v>0</v>
      </c>
      <c r="K40" s="55">
        <v>0.20999999999999999</v>
      </c>
      <c r="L40" s="56">
        <f>IF(ISNUMBER(K40),ROUND(J40*(K40+1),2),0)</f>
        <v>0</v>
      </c>
      <c r="M40" s="12"/>
      <c r="N40" s="2"/>
      <c r="O40" s="2"/>
      <c r="P40" s="2"/>
      <c r="Q40" s="42">
        <f>IF(ISNUMBER(K40),IF(H40&gt;0,IF(I40&gt;0,J40,0),0),0)</f>
        <v>0</v>
      </c>
      <c r="R40" s="27">
        <f>IF(ISNUMBER(K40)=FALSE,J40,0)</f>
        <v>0</v>
      </c>
    </row>
    <row r="41">
      <c r="A41" s="9"/>
      <c r="B41" s="57" t="s">
        <v>69</v>
      </c>
      <c r="C41" s="1"/>
      <c r="D41" s="1"/>
      <c r="E41" s="58" t="s">
        <v>567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>
      <c r="A42" s="9"/>
      <c r="B42" s="57" t="s">
        <v>71</v>
      </c>
      <c r="C42" s="1"/>
      <c r="D42" s="1"/>
      <c r="E42" s="58" t="s">
        <v>568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73</v>
      </c>
      <c r="C43" s="1"/>
      <c r="D43" s="1"/>
      <c r="E43" s="58" t="s">
        <v>401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thickBot="1">
      <c r="A44" s="9"/>
      <c r="B44" s="59" t="s">
        <v>75</v>
      </c>
      <c r="C44" s="31"/>
      <c r="D44" s="31"/>
      <c r="E44" s="60" t="s">
        <v>76</v>
      </c>
      <c r="F44" s="31"/>
      <c r="G44" s="31"/>
      <c r="H44" s="61"/>
      <c r="I44" s="31"/>
      <c r="J44" s="61"/>
      <c r="K44" s="31"/>
      <c r="L44" s="31"/>
      <c r="M44" s="12"/>
      <c r="N44" s="2"/>
      <c r="O44" s="2"/>
      <c r="P44" s="2"/>
      <c r="Q44" s="2"/>
    </row>
    <row r="45" thickTop="1">
      <c r="A45" s="9"/>
      <c r="B45" s="50">
        <v>3</v>
      </c>
      <c r="C45" s="51" t="s">
        <v>569</v>
      </c>
      <c r="D45" s="51" t="s">
        <v>3</v>
      </c>
      <c r="E45" s="51" t="s">
        <v>570</v>
      </c>
      <c r="F45" s="51" t="s">
        <v>3</v>
      </c>
      <c r="G45" s="52" t="s">
        <v>159</v>
      </c>
      <c r="H45" s="62">
        <v>83.625</v>
      </c>
      <c r="I45" s="33">
        <f>ROUND(0,2)</f>
        <v>0</v>
      </c>
      <c r="J45" s="63">
        <f>ROUND(I45*H45,2)</f>
        <v>0</v>
      </c>
      <c r="K45" s="64">
        <v>0.20999999999999999</v>
      </c>
      <c r="L45" s="65">
        <f>IF(ISNUMBER(K45),ROUND(J45*(K45+1),2),0)</f>
        <v>0</v>
      </c>
      <c r="M45" s="12"/>
      <c r="N45" s="2"/>
      <c r="O45" s="2"/>
      <c r="P45" s="2"/>
      <c r="Q45" s="42">
        <f>IF(ISNUMBER(K45),IF(H45&gt;0,IF(I45&gt;0,J45,0),0),0)</f>
        <v>0</v>
      </c>
      <c r="R45" s="27">
        <f>IF(ISNUMBER(K45)=FALSE,J45,0)</f>
        <v>0</v>
      </c>
    </row>
    <row r="46">
      <c r="A46" s="9"/>
      <c r="B46" s="57" t="s">
        <v>69</v>
      </c>
      <c r="C46" s="1"/>
      <c r="D46" s="1"/>
      <c r="E46" s="58" t="s">
        <v>571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7" t="s">
        <v>71</v>
      </c>
      <c r="C47" s="1"/>
      <c r="D47" s="1"/>
      <c r="E47" s="58" t="s">
        <v>572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73</v>
      </c>
      <c r="C48" s="1"/>
      <c r="D48" s="1"/>
      <c r="E48" s="58" t="s">
        <v>573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thickBot="1">
      <c r="A49" s="9"/>
      <c r="B49" s="59" t="s">
        <v>75</v>
      </c>
      <c r="C49" s="31"/>
      <c r="D49" s="31"/>
      <c r="E49" s="60" t="s">
        <v>76</v>
      </c>
      <c r="F49" s="31"/>
      <c r="G49" s="31"/>
      <c r="H49" s="61"/>
      <c r="I49" s="31"/>
      <c r="J49" s="61"/>
      <c r="K49" s="31"/>
      <c r="L49" s="31"/>
      <c r="M49" s="12"/>
      <c r="N49" s="2"/>
      <c r="O49" s="2"/>
      <c r="P49" s="2"/>
      <c r="Q49" s="2"/>
    </row>
    <row r="50" thickTop="1">
      <c r="A50" s="9"/>
      <c r="B50" s="50">
        <v>4</v>
      </c>
      <c r="C50" s="51" t="s">
        <v>574</v>
      </c>
      <c r="D50" s="51" t="s">
        <v>3</v>
      </c>
      <c r="E50" s="51" t="s">
        <v>575</v>
      </c>
      <c r="F50" s="51" t="s">
        <v>3</v>
      </c>
      <c r="G50" s="52" t="s">
        <v>159</v>
      </c>
      <c r="H50" s="62">
        <v>160.70400000000001</v>
      </c>
      <c r="I50" s="33">
        <f>ROUND(0,2)</f>
        <v>0</v>
      </c>
      <c r="J50" s="63">
        <f>ROUND(I50*H50,2)</f>
        <v>0</v>
      </c>
      <c r="K50" s="64">
        <v>0.20999999999999999</v>
      </c>
      <c r="L50" s="65">
        <f>IF(ISNUMBER(K50),ROUND(J50*(K50+1),2),0)</f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>
      <c r="A51" s="9"/>
      <c r="B51" s="57" t="s">
        <v>69</v>
      </c>
      <c r="C51" s="1"/>
      <c r="D51" s="1"/>
      <c r="E51" s="58" t="s">
        <v>576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71</v>
      </c>
      <c r="C52" s="1"/>
      <c r="D52" s="1"/>
      <c r="E52" s="58" t="s">
        <v>577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73</v>
      </c>
      <c r="C53" s="1"/>
      <c r="D53" s="1"/>
      <c r="E53" s="58" t="s">
        <v>573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thickBot="1">
      <c r="A54" s="9"/>
      <c r="B54" s="59" t="s">
        <v>75</v>
      </c>
      <c r="C54" s="31"/>
      <c r="D54" s="31"/>
      <c r="E54" s="60" t="s">
        <v>76</v>
      </c>
      <c r="F54" s="31"/>
      <c r="G54" s="31"/>
      <c r="H54" s="61"/>
      <c r="I54" s="31"/>
      <c r="J54" s="61"/>
      <c r="K54" s="31"/>
      <c r="L54" s="31"/>
      <c r="M54" s="12"/>
      <c r="N54" s="2"/>
      <c r="O54" s="2"/>
      <c r="P54" s="2"/>
      <c r="Q54" s="2"/>
    </row>
    <row r="55" thickTop="1">
      <c r="A55" s="9"/>
      <c r="B55" s="50">
        <v>5</v>
      </c>
      <c r="C55" s="51" t="s">
        <v>578</v>
      </c>
      <c r="D55" s="51" t="s">
        <v>3</v>
      </c>
      <c r="E55" s="51" t="s">
        <v>579</v>
      </c>
      <c r="F55" s="51" t="s">
        <v>3</v>
      </c>
      <c r="G55" s="52" t="s">
        <v>159</v>
      </c>
      <c r="H55" s="62">
        <v>40.176000000000002</v>
      </c>
      <c r="I55" s="33">
        <f>ROUND(0,2)</f>
        <v>0</v>
      </c>
      <c r="J55" s="63">
        <f>ROUND(I55*H55,2)</f>
        <v>0</v>
      </c>
      <c r="K55" s="64">
        <v>0.20999999999999999</v>
      </c>
      <c r="L55" s="65">
        <f>IF(ISNUMBER(K55),ROUND(J55*(K55+1),2),0)</f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>
      <c r="A56" s="9"/>
      <c r="B56" s="57" t="s">
        <v>69</v>
      </c>
      <c r="C56" s="1"/>
      <c r="D56" s="1"/>
      <c r="E56" s="58" t="s">
        <v>580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71</v>
      </c>
      <c r="C57" s="1"/>
      <c r="D57" s="1"/>
      <c r="E57" s="58" t="s">
        <v>581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73</v>
      </c>
      <c r="C58" s="1"/>
      <c r="D58" s="1"/>
      <c r="E58" s="58" t="s">
        <v>582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>
      <c r="A59" s="9"/>
      <c r="B59" s="59" t="s">
        <v>75</v>
      </c>
      <c r="C59" s="31"/>
      <c r="D59" s="31"/>
      <c r="E59" s="60" t="s">
        <v>76</v>
      </c>
      <c r="F59" s="31"/>
      <c r="G59" s="31"/>
      <c r="H59" s="61"/>
      <c r="I59" s="31"/>
      <c r="J59" s="61"/>
      <c r="K59" s="31"/>
      <c r="L59" s="31"/>
      <c r="M59" s="12"/>
      <c r="N59" s="2"/>
      <c r="O59" s="2"/>
      <c r="P59" s="2"/>
      <c r="Q59" s="2"/>
    </row>
    <row r="60" thickTop="1">
      <c r="A60" s="9"/>
      <c r="B60" s="50">
        <v>6</v>
      </c>
      <c r="C60" s="51" t="s">
        <v>183</v>
      </c>
      <c r="D60" s="51" t="s">
        <v>3</v>
      </c>
      <c r="E60" s="51" t="s">
        <v>184</v>
      </c>
      <c r="F60" s="51" t="s">
        <v>3</v>
      </c>
      <c r="G60" s="52" t="s">
        <v>159</v>
      </c>
      <c r="H60" s="62">
        <v>25</v>
      </c>
      <c r="I60" s="33">
        <f>ROUND(0,2)</f>
        <v>0</v>
      </c>
      <c r="J60" s="63">
        <f>ROUND(I60*H60,2)</f>
        <v>0</v>
      </c>
      <c r="K60" s="64">
        <v>0.20999999999999999</v>
      </c>
      <c r="L60" s="65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7" t="s">
        <v>69</v>
      </c>
      <c r="C61" s="1"/>
      <c r="D61" s="1"/>
      <c r="E61" s="58" t="s">
        <v>583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71</v>
      </c>
      <c r="C62" s="1"/>
      <c r="D62" s="1"/>
      <c r="E62" s="58" t="s">
        <v>584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73</v>
      </c>
      <c r="C63" s="1"/>
      <c r="D63" s="1"/>
      <c r="E63" s="58" t="s">
        <v>426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>
      <c r="A64" s="9"/>
      <c r="B64" s="59" t="s">
        <v>75</v>
      </c>
      <c r="C64" s="31"/>
      <c r="D64" s="31"/>
      <c r="E64" s="60" t="s">
        <v>76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>
      <c r="A65" s="9"/>
      <c r="B65" s="50">
        <v>7</v>
      </c>
      <c r="C65" s="51" t="s">
        <v>585</v>
      </c>
      <c r="D65" s="51" t="s">
        <v>3</v>
      </c>
      <c r="E65" s="51" t="s">
        <v>586</v>
      </c>
      <c r="F65" s="51" t="s">
        <v>3</v>
      </c>
      <c r="G65" s="52" t="s">
        <v>159</v>
      </c>
      <c r="H65" s="62">
        <v>25</v>
      </c>
      <c r="I65" s="33">
        <f>ROUND(0,2)</f>
        <v>0</v>
      </c>
      <c r="J65" s="63">
        <f>ROUND(I65*H65,2)</f>
        <v>0</v>
      </c>
      <c r="K65" s="64">
        <v>0.20999999999999999</v>
      </c>
      <c r="L65" s="65">
        <f>IF(ISNUMBER(K65),ROUND(J65*(K65+1),2),0)</f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7" t="s">
        <v>69</v>
      </c>
      <c r="C66" s="1"/>
      <c r="D66" s="1"/>
      <c r="E66" s="58" t="s">
        <v>587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71</v>
      </c>
      <c r="C67" s="1"/>
      <c r="D67" s="1"/>
      <c r="E67" s="58" t="s">
        <v>588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73</v>
      </c>
      <c r="C68" s="1"/>
      <c r="D68" s="1"/>
      <c r="E68" s="58" t="s">
        <v>589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>
      <c r="A69" s="9"/>
      <c r="B69" s="59" t="s">
        <v>75</v>
      </c>
      <c r="C69" s="31"/>
      <c r="D69" s="31"/>
      <c r="E69" s="60" t="s">
        <v>76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>
      <c r="A70" s="9"/>
      <c r="B70" s="50">
        <v>8</v>
      </c>
      <c r="C70" s="51" t="s">
        <v>590</v>
      </c>
      <c r="D70" s="51" t="s">
        <v>3</v>
      </c>
      <c r="E70" s="51" t="s">
        <v>591</v>
      </c>
      <c r="F70" s="51" t="s">
        <v>3</v>
      </c>
      <c r="G70" s="52" t="s">
        <v>159</v>
      </c>
      <c r="H70" s="62">
        <v>133.75</v>
      </c>
      <c r="I70" s="33">
        <f>ROUND(0,2)</f>
        <v>0</v>
      </c>
      <c r="J70" s="63">
        <f>ROUND(I70*H70,2)</f>
        <v>0</v>
      </c>
      <c r="K70" s="64">
        <v>0.20999999999999999</v>
      </c>
      <c r="L70" s="65">
        <f>IF(ISNUMBER(K70),ROUND(J70*(K70+1),2),0)</f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69</v>
      </c>
      <c r="C71" s="1"/>
      <c r="D71" s="1"/>
      <c r="E71" s="58" t="s">
        <v>592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71</v>
      </c>
      <c r="C72" s="1"/>
      <c r="D72" s="1"/>
      <c r="E72" s="58" t="s">
        <v>593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73</v>
      </c>
      <c r="C73" s="1"/>
      <c r="D73" s="1"/>
      <c r="E73" s="58" t="s">
        <v>594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75</v>
      </c>
      <c r="C74" s="31"/>
      <c r="D74" s="31"/>
      <c r="E74" s="60" t="s">
        <v>76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>
      <c r="A75" s="9"/>
      <c r="B75" s="50">
        <v>9</v>
      </c>
      <c r="C75" s="51" t="s">
        <v>590</v>
      </c>
      <c r="D75" s="51">
        <v>1</v>
      </c>
      <c r="E75" s="51" t="s">
        <v>591</v>
      </c>
      <c r="F75" s="51" t="s">
        <v>3</v>
      </c>
      <c r="G75" s="52" t="s">
        <v>159</v>
      </c>
      <c r="H75" s="62">
        <v>9.9440000000000008</v>
      </c>
      <c r="I75" s="33">
        <f>ROUND(0,2)</f>
        <v>0</v>
      </c>
      <c r="J75" s="63">
        <f>ROUND(I75*H75,2)</f>
        <v>0</v>
      </c>
      <c r="K75" s="64">
        <v>0.20999999999999999</v>
      </c>
      <c r="L75" s="65">
        <f>IF(ISNUMBER(K75),ROUND(J75*(K75+1),2),0)</f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>
      <c r="A76" s="9"/>
      <c r="B76" s="57" t="s">
        <v>69</v>
      </c>
      <c r="C76" s="1"/>
      <c r="D76" s="1"/>
      <c r="E76" s="58" t="s">
        <v>595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71</v>
      </c>
      <c r="C77" s="1"/>
      <c r="D77" s="1"/>
      <c r="E77" s="58" t="s">
        <v>596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73</v>
      </c>
      <c r="C78" s="1"/>
      <c r="D78" s="1"/>
      <c r="E78" s="58" t="s">
        <v>594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>
      <c r="A79" s="9"/>
      <c r="B79" s="59" t="s">
        <v>75</v>
      </c>
      <c r="C79" s="31"/>
      <c r="D79" s="31"/>
      <c r="E79" s="60" t="s">
        <v>76</v>
      </c>
      <c r="F79" s="31"/>
      <c r="G79" s="31"/>
      <c r="H79" s="61"/>
      <c r="I79" s="31"/>
      <c r="J79" s="61"/>
      <c r="K79" s="31"/>
      <c r="L79" s="31"/>
      <c r="M79" s="12"/>
      <c r="N79" s="2"/>
      <c r="O79" s="2"/>
      <c r="P79" s="2"/>
      <c r="Q79" s="2"/>
    </row>
    <row r="80" thickTop="1">
      <c r="A80" s="9"/>
      <c r="B80" s="50">
        <v>10</v>
      </c>
      <c r="C80" s="51" t="s">
        <v>590</v>
      </c>
      <c r="D80" s="51">
        <v>2</v>
      </c>
      <c r="E80" s="51" t="s">
        <v>591</v>
      </c>
      <c r="F80" s="51" t="s">
        <v>3</v>
      </c>
      <c r="G80" s="52" t="s">
        <v>159</v>
      </c>
      <c r="H80" s="62">
        <v>6.3840000000000003</v>
      </c>
      <c r="I80" s="33">
        <f>ROUND(0,2)</f>
        <v>0</v>
      </c>
      <c r="J80" s="63">
        <f>ROUND(I80*H80,2)</f>
        <v>0</v>
      </c>
      <c r="K80" s="64">
        <v>0.20999999999999999</v>
      </c>
      <c r="L80" s="65">
        <f>IF(ISNUMBER(K80),ROUND(J80*(K80+1),2),0)</f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69</v>
      </c>
      <c r="C81" s="1"/>
      <c r="D81" s="1"/>
      <c r="E81" s="58" t="s">
        <v>597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71</v>
      </c>
      <c r="C82" s="1"/>
      <c r="D82" s="1"/>
      <c r="E82" s="58" t="s">
        <v>598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73</v>
      </c>
      <c r="C83" s="1"/>
      <c r="D83" s="1"/>
      <c r="E83" s="58" t="s">
        <v>594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75</v>
      </c>
      <c r="C84" s="31"/>
      <c r="D84" s="31"/>
      <c r="E84" s="60" t="s">
        <v>76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6">
        <v>1</v>
      </c>
      <c r="D85" s="1"/>
      <c r="E85" s="66" t="s">
        <v>124</v>
      </c>
      <c r="F85" s="1"/>
      <c r="G85" s="67" t="s">
        <v>117</v>
      </c>
      <c r="H85" s="68">
        <f>J40+J45+J50+J55+J60+J65+J70+J75+J80</f>
        <v>0</v>
      </c>
      <c r="I85" s="67" t="s">
        <v>118</v>
      </c>
      <c r="J85" s="69">
        <f>(L85-H85)</f>
        <v>0</v>
      </c>
      <c r="K85" s="67" t="s">
        <v>119</v>
      </c>
      <c r="L85" s="70">
        <f>L40+L45+L50+L55+L60+L65+L70+L75+L80</f>
        <v>0</v>
      </c>
      <c r="M85" s="12"/>
      <c r="N85" s="2"/>
      <c r="O85" s="2"/>
      <c r="P85" s="2"/>
      <c r="Q85" s="42">
        <f>0+Q40+Q45+Q50+Q55+Q60+Q65+Q70+Q75+Q80</f>
        <v>0</v>
      </c>
      <c r="R85" s="27">
        <f>0+R40+R45+R50+R55+R60+R65+R70+R75+R80</f>
        <v>0</v>
      </c>
      <c r="S85" s="71">
        <f>Q85*(1+J85)+R85</f>
        <v>0</v>
      </c>
    </row>
    <row r="86" thickTop="1" thickBot="1" ht="25" customHeight="1">
      <c r="A86" s="9"/>
      <c r="B86" s="72"/>
      <c r="C86" s="72"/>
      <c r="D86" s="72"/>
      <c r="E86" s="72"/>
      <c r="F86" s="72"/>
      <c r="G86" s="73" t="s">
        <v>120</v>
      </c>
      <c r="H86" s="74">
        <f>J40+J45+J50+J55+J60+J65+J70+J75+J80</f>
        <v>0</v>
      </c>
      <c r="I86" s="73" t="s">
        <v>121</v>
      </c>
      <c r="J86" s="75">
        <f>0+J85</f>
        <v>0</v>
      </c>
      <c r="K86" s="73" t="s">
        <v>122</v>
      </c>
      <c r="L86" s="76">
        <f>L40+L45+L50+L55+L60+L65+L70+L75+L80</f>
        <v>0</v>
      </c>
      <c r="M86" s="12"/>
      <c r="N86" s="2"/>
      <c r="O86" s="2"/>
      <c r="P86" s="2"/>
      <c r="Q86" s="2"/>
    </row>
    <row r="87" ht="40" customHeight="1">
      <c r="A87" s="9"/>
      <c r="B87" s="81" t="s">
        <v>451</v>
      </c>
      <c r="C87" s="1"/>
      <c r="D87" s="1"/>
      <c r="E87" s="1"/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0">
        <v>11</v>
      </c>
      <c r="C88" s="51" t="s">
        <v>599</v>
      </c>
      <c r="D88" s="51" t="s">
        <v>3</v>
      </c>
      <c r="E88" s="51" t="s">
        <v>600</v>
      </c>
      <c r="F88" s="51" t="s">
        <v>3</v>
      </c>
      <c r="G88" s="52" t="s">
        <v>145</v>
      </c>
      <c r="H88" s="53">
        <v>48</v>
      </c>
      <c r="I88" s="25">
        <f>ROUND(0,2)</f>
        <v>0</v>
      </c>
      <c r="J88" s="54">
        <f>ROUND(I88*H88,2)</f>
        <v>0</v>
      </c>
      <c r="K88" s="55">
        <v>0.20999999999999999</v>
      </c>
      <c r="L88" s="56">
        <f>IF(ISNUMBER(K88),ROUND(J88*(K88+1),2),0)</f>
        <v>0</v>
      </c>
      <c r="M88" s="12"/>
      <c r="N88" s="2"/>
      <c r="O88" s="2"/>
      <c r="P88" s="2"/>
      <c r="Q88" s="42">
        <f>IF(ISNUMBER(K88),IF(H88&gt;0,IF(I88&gt;0,J88,0),0),0)</f>
        <v>0</v>
      </c>
      <c r="R88" s="27">
        <f>IF(ISNUMBER(K88)=FALSE,J88,0)</f>
        <v>0</v>
      </c>
    </row>
    <row r="89">
      <c r="A89" s="9"/>
      <c r="B89" s="57" t="s">
        <v>69</v>
      </c>
      <c r="C89" s="1"/>
      <c r="D89" s="1"/>
      <c r="E89" s="58" t="s">
        <v>601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>
      <c r="A90" s="9"/>
      <c r="B90" s="57" t="s">
        <v>71</v>
      </c>
      <c r="C90" s="1"/>
      <c r="D90" s="1"/>
      <c r="E90" s="58" t="s">
        <v>602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73</v>
      </c>
      <c r="C91" s="1"/>
      <c r="D91" s="1"/>
      <c r="E91" s="58" t="s">
        <v>603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thickBot="1">
      <c r="A92" s="9"/>
      <c r="B92" s="59" t="s">
        <v>75</v>
      </c>
      <c r="C92" s="31"/>
      <c r="D92" s="31"/>
      <c r="E92" s="60" t="s">
        <v>76</v>
      </c>
      <c r="F92" s="31"/>
      <c r="G92" s="31"/>
      <c r="H92" s="61"/>
      <c r="I92" s="31"/>
      <c r="J92" s="61"/>
      <c r="K92" s="31"/>
      <c r="L92" s="31"/>
      <c r="M92" s="12"/>
      <c r="N92" s="2"/>
      <c r="O92" s="2"/>
      <c r="P92" s="2"/>
      <c r="Q92" s="2"/>
    </row>
    <row r="93" thickTop="1">
      <c r="A93" s="9"/>
      <c r="B93" s="50">
        <v>12</v>
      </c>
      <c r="C93" s="51" t="s">
        <v>604</v>
      </c>
      <c r="D93" s="51" t="s">
        <v>3</v>
      </c>
      <c r="E93" s="51" t="s">
        <v>605</v>
      </c>
      <c r="F93" s="51" t="s">
        <v>3</v>
      </c>
      <c r="G93" s="52" t="s">
        <v>159</v>
      </c>
      <c r="H93" s="62">
        <v>4.0499999999999998</v>
      </c>
      <c r="I93" s="33">
        <f>ROUND(0,2)</f>
        <v>0</v>
      </c>
      <c r="J93" s="63">
        <f>ROUND(I93*H93,2)</f>
        <v>0</v>
      </c>
      <c r="K93" s="64">
        <v>0.20999999999999999</v>
      </c>
      <c r="L93" s="65">
        <f>IF(ISNUMBER(K93),ROUND(J93*(K93+1),2),0)</f>
        <v>0</v>
      </c>
      <c r="M93" s="12"/>
      <c r="N93" s="2"/>
      <c r="O93" s="2"/>
      <c r="P93" s="2"/>
      <c r="Q93" s="42">
        <f>IF(ISNUMBER(K93),IF(H93&gt;0,IF(I93&gt;0,J93,0),0),0)</f>
        <v>0</v>
      </c>
      <c r="R93" s="27">
        <f>IF(ISNUMBER(K93)=FALSE,J93,0)</f>
        <v>0</v>
      </c>
    </row>
    <row r="94">
      <c r="A94" s="9"/>
      <c r="B94" s="57" t="s">
        <v>69</v>
      </c>
      <c r="C94" s="1"/>
      <c r="D94" s="1"/>
      <c r="E94" s="58" t="s">
        <v>606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>
      <c r="A95" s="9"/>
      <c r="B95" s="57" t="s">
        <v>71</v>
      </c>
      <c r="C95" s="1"/>
      <c r="D95" s="1"/>
      <c r="E95" s="58" t="s">
        <v>607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73</v>
      </c>
      <c r="C96" s="1"/>
      <c r="D96" s="1"/>
      <c r="E96" s="58" t="s">
        <v>608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thickBot="1">
      <c r="A97" s="9"/>
      <c r="B97" s="59" t="s">
        <v>75</v>
      </c>
      <c r="C97" s="31"/>
      <c r="D97" s="31"/>
      <c r="E97" s="60" t="s">
        <v>76</v>
      </c>
      <c r="F97" s="31"/>
      <c r="G97" s="31"/>
      <c r="H97" s="61"/>
      <c r="I97" s="31"/>
      <c r="J97" s="61"/>
      <c r="K97" s="31"/>
      <c r="L97" s="31"/>
      <c r="M97" s="12"/>
      <c r="N97" s="2"/>
      <c r="O97" s="2"/>
      <c r="P97" s="2"/>
      <c r="Q97" s="2"/>
    </row>
    <row r="98" thickTop="1">
      <c r="A98" s="9"/>
      <c r="B98" s="50">
        <v>13</v>
      </c>
      <c r="C98" s="51" t="s">
        <v>609</v>
      </c>
      <c r="D98" s="51" t="s">
        <v>3</v>
      </c>
      <c r="E98" s="51" t="s">
        <v>610</v>
      </c>
      <c r="F98" s="51" t="s">
        <v>3</v>
      </c>
      <c r="G98" s="52" t="s">
        <v>159</v>
      </c>
      <c r="H98" s="62">
        <v>2.6400000000000001</v>
      </c>
      <c r="I98" s="33">
        <f>ROUND(0,2)</f>
        <v>0</v>
      </c>
      <c r="J98" s="63">
        <f>ROUND(I98*H98,2)</f>
        <v>0</v>
      </c>
      <c r="K98" s="64">
        <v>0.20999999999999999</v>
      </c>
      <c r="L98" s="65">
        <f>IF(ISNUMBER(K98),ROUND(J98*(K98+1),2),0)</f>
        <v>0</v>
      </c>
      <c r="M98" s="12"/>
      <c r="N98" s="2"/>
      <c r="O98" s="2"/>
      <c r="P98" s="2"/>
      <c r="Q98" s="42">
        <f>IF(ISNUMBER(K98),IF(H98&gt;0,IF(I98&gt;0,J98,0),0),0)</f>
        <v>0</v>
      </c>
      <c r="R98" s="27">
        <f>IF(ISNUMBER(K98)=FALSE,J98,0)</f>
        <v>0</v>
      </c>
    </row>
    <row r="99">
      <c r="A99" s="9"/>
      <c r="B99" s="57" t="s">
        <v>69</v>
      </c>
      <c r="C99" s="1"/>
      <c r="D99" s="1"/>
      <c r="E99" s="58" t="s">
        <v>611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>
      <c r="A100" s="9"/>
      <c r="B100" s="57" t="s">
        <v>71</v>
      </c>
      <c r="C100" s="1"/>
      <c r="D100" s="1"/>
      <c r="E100" s="58" t="s">
        <v>612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73</v>
      </c>
      <c r="C101" s="1"/>
      <c r="D101" s="1"/>
      <c r="E101" s="58" t="s">
        <v>613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thickBot="1">
      <c r="A102" s="9"/>
      <c r="B102" s="59" t="s">
        <v>75</v>
      </c>
      <c r="C102" s="31"/>
      <c r="D102" s="31"/>
      <c r="E102" s="60" t="s">
        <v>76</v>
      </c>
      <c r="F102" s="31"/>
      <c r="G102" s="31"/>
      <c r="H102" s="61"/>
      <c r="I102" s="31"/>
      <c r="J102" s="61"/>
      <c r="K102" s="31"/>
      <c r="L102" s="31"/>
      <c r="M102" s="12"/>
      <c r="N102" s="2"/>
      <c r="O102" s="2"/>
      <c r="P102" s="2"/>
      <c r="Q102" s="2"/>
    </row>
    <row r="103" thickTop="1" thickBot="1" ht="25" customHeight="1">
      <c r="A103" s="9"/>
      <c r="B103" s="1"/>
      <c r="C103" s="66">
        <v>2</v>
      </c>
      <c r="D103" s="1"/>
      <c r="E103" s="66" t="s">
        <v>354</v>
      </c>
      <c r="F103" s="1"/>
      <c r="G103" s="67" t="s">
        <v>117</v>
      </c>
      <c r="H103" s="68">
        <f>J88+J93+J98</f>
        <v>0</v>
      </c>
      <c r="I103" s="67" t="s">
        <v>118</v>
      </c>
      <c r="J103" s="69">
        <f>(L103-H103)</f>
        <v>0</v>
      </c>
      <c r="K103" s="67" t="s">
        <v>119</v>
      </c>
      <c r="L103" s="70">
        <f>L88+L93+L98</f>
        <v>0</v>
      </c>
      <c r="M103" s="12"/>
      <c r="N103" s="2"/>
      <c r="O103" s="2"/>
      <c r="P103" s="2"/>
      <c r="Q103" s="42">
        <f>0+Q88+Q93+Q98</f>
        <v>0</v>
      </c>
      <c r="R103" s="27">
        <f>0+R88+R93+R98</f>
        <v>0</v>
      </c>
      <c r="S103" s="71">
        <f>Q103*(1+J103)+R103</f>
        <v>0</v>
      </c>
    </row>
    <row r="104" thickTop="1" thickBot="1" ht="25" customHeight="1">
      <c r="A104" s="9"/>
      <c r="B104" s="72"/>
      <c r="C104" s="72"/>
      <c r="D104" s="72"/>
      <c r="E104" s="72"/>
      <c r="F104" s="72"/>
      <c r="G104" s="73" t="s">
        <v>120</v>
      </c>
      <c r="H104" s="74">
        <f>J88+J93+J98</f>
        <v>0</v>
      </c>
      <c r="I104" s="73" t="s">
        <v>121</v>
      </c>
      <c r="J104" s="75">
        <f>0+J103</f>
        <v>0</v>
      </c>
      <c r="K104" s="73" t="s">
        <v>122</v>
      </c>
      <c r="L104" s="76">
        <f>L88+L93+L98</f>
        <v>0</v>
      </c>
      <c r="M104" s="12"/>
      <c r="N104" s="2"/>
      <c r="O104" s="2"/>
      <c r="P104" s="2"/>
      <c r="Q104" s="2"/>
    </row>
    <row r="105" ht="40" customHeight="1">
      <c r="A105" s="9"/>
      <c r="B105" s="81" t="s">
        <v>614</v>
      </c>
      <c r="C105" s="1"/>
      <c r="D105" s="1"/>
      <c r="E105" s="1"/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0">
        <v>14</v>
      </c>
      <c r="C106" s="51" t="s">
        <v>615</v>
      </c>
      <c r="D106" s="51" t="s">
        <v>3</v>
      </c>
      <c r="E106" s="51" t="s">
        <v>616</v>
      </c>
      <c r="F106" s="51" t="s">
        <v>3</v>
      </c>
      <c r="G106" s="52" t="s">
        <v>159</v>
      </c>
      <c r="H106" s="53">
        <v>32</v>
      </c>
      <c r="I106" s="25">
        <f>ROUND(0,2)</f>
        <v>0</v>
      </c>
      <c r="J106" s="54">
        <f>ROUND(I106*H106,2)</f>
        <v>0</v>
      </c>
      <c r="K106" s="55">
        <v>0.20999999999999999</v>
      </c>
      <c r="L106" s="56">
        <f>IF(ISNUMBER(K106),ROUND(J106*(K106+1),2),0)</f>
        <v>0</v>
      </c>
      <c r="M106" s="12"/>
      <c r="N106" s="2"/>
      <c r="O106" s="2"/>
      <c r="P106" s="2"/>
      <c r="Q106" s="42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7" t="s">
        <v>69</v>
      </c>
      <c r="C107" s="1"/>
      <c r="D107" s="1"/>
      <c r="E107" s="58" t="s">
        <v>617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7" t="s">
        <v>71</v>
      </c>
      <c r="C108" s="1"/>
      <c r="D108" s="1"/>
      <c r="E108" s="58" t="s">
        <v>618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>
      <c r="A109" s="9"/>
      <c r="B109" s="57" t="s">
        <v>73</v>
      </c>
      <c r="C109" s="1"/>
      <c r="D109" s="1"/>
      <c r="E109" s="58" t="s">
        <v>619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>
      <c r="A110" s="9"/>
      <c r="B110" s="59" t="s">
        <v>75</v>
      </c>
      <c r="C110" s="31"/>
      <c r="D110" s="31"/>
      <c r="E110" s="60" t="s">
        <v>76</v>
      </c>
      <c r="F110" s="31"/>
      <c r="G110" s="31"/>
      <c r="H110" s="61"/>
      <c r="I110" s="31"/>
      <c r="J110" s="61"/>
      <c r="K110" s="31"/>
      <c r="L110" s="31"/>
      <c r="M110" s="12"/>
      <c r="N110" s="2"/>
      <c r="O110" s="2"/>
      <c r="P110" s="2"/>
      <c r="Q110" s="2"/>
    </row>
    <row r="111" thickTop="1" thickBot="1" ht="25" customHeight="1">
      <c r="A111" s="9"/>
      <c r="B111" s="1"/>
      <c r="C111" s="66">
        <v>3</v>
      </c>
      <c r="D111" s="1"/>
      <c r="E111" s="66" t="s">
        <v>563</v>
      </c>
      <c r="F111" s="1"/>
      <c r="G111" s="67" t="s">
        <v>117</v>
      </c>
      <c r="H111" s="68">
        <f>0+J106</f>
        <v>0</v>
      </c>
      <c r="I111" s="67" t="s">
        <v>118</v>
      </c>
      <c r="J111" s="69">
        <f>(L111-H111)</f>
        <v>0</v>
      </c>
      <c r="K111" s="67" t="s">
        <v>119</v>
      </c>
      <c r="L111" s="70">
        <f>0+L106</f>
        <v>0</v>
      </c>
      <c r="M111" s="12"/>
      <c r="N111" s="2"/>
      <c r="O111" s="2"/>
      <c r="P111" s="2"/>
      <c r="Q111" s="42">
        <f>0+Q106</f>
        <v>0</v>
      </c>
      <c r="R111" s="27">
        <f>0+R106</f>
        <v>0</v>
      </c>
      <c r="S111" s="71">
        <f>Q111*(1+J111)+R111</f>
        <v>0</v>
      </c>
    </row>
    <row r="112" thickTop="1" thickBot="1" ht="25" customHeight="1">
      <c r="A112" s="9"/>
      <c r="B112" s="72"/>
      <c r="C112" s="72"/>
      <c r="D112" s="72"/>
      <c r="E112" s="72"/>
      <c r="F112" s="72"/>
      <c r="G112" s="73" t="s">
        <v>120</v>
      </c>
      <c r="H112" s="74">
        <f>0+J106</f>
        <v>0</v>
      </c>
      <c r="I112" s="73" t="s">
        <v>121</v>
      </c>
      <c r="J112" s="75">
        <f>0+J111</f>
        <v>0</v>
      </c>
      <c r="K112" s="73" t="s">
        <v>122</v>
      </c>
      <c r="L112" s="76">
        <f>0+L106</f>
        <v>0</v>
      </c>
      <c r="M112" s="12"/>
      <c r="N112" s="2"/>
      <c r="O112" s="2"/>
      <c r="P112" s="2"/>
      <c r="Q112" s="2"/>
    </row>
    <row r="113" ht="40" customHeight="1">
      <c r="A113" s="9"/>
      <c r="B113" s="81" t="s">
        <v>222</v>
      </c>
      <c r="C113" s="1"/>
      <c r="D113" s="1"/>
      <c r="E113" s="1"/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0">
        <v>15</v>
      </c>
      <c r="C114" s="51" t="s">
        <v>620</v>
      </c>
      <c r="D114" s="51" t="s">
        <v>3</v>
      </c>
      <c r="E114" s="51" t="s">
        <v>621</v>
      </c>
      <c r="F114" s="51" t="s">
        <v>3</v>
      </c>
      <c r="G114" s="52" t="s">
        <v>159</v>
      </c>
      <c r="H114" s="53">
        <v>13.5</v>
      </c>
      <c r="I114" s="25">
        <f>ROUND(0,2)</f>
        <v>0</v>
      </c>
      <c r="J114" s="54">
        <f>ROUND(I114*H114,2)</f>
        <v>0</v>
      </c>
      <c r="K114" s="55">
        <v>0.20999999999999999</v>
      </c>
      <c r="L114" s="56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69</v>
      </c>
      <c r="C115" s="1"/>
      <c r="D115" s="1"/>
      <c r="E115" s="58" t="s">
        <v>622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71</v>
      </c>
      <c r="C116" s="1"/>
      <c r="D116" s="1"/>
      <c r="E116" s="58" t="s">
        <v>623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73</v>
      </c>
      <c r="C117" s="1"/>
      <c r="D117" s="1"/>
      <c r="E117" s="58" t="s">
        <v>624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75</v>
      </c>
      <c r="C118" s="31"/>
      <c r="D118" s="31"/>
      <c r="E118" s="60" t="s">
        <v>76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>
      <c r="A119" s="9"/>
      <c r="B119" s="50">
        <v>16</v>
      </c>
      <c r="C119" s="51" t="s">
        <v>625</v>
      </c>
      <c r="D119" s="51" t="s">
        <v>3</v>
      </c>
      <c r="E119" s="51" t="s">
        <v>626</v>
      </c>
      <c r="F119" s="51" t="s">
        <v>3</v>
      </c>
      <c r="G119" s="52" t="s">
        <v>159</v>
      </c>
      <c r="H119" s="62">
        <v>5.2800000000000002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69</v>
      </c>
      <c r="C120" s="1"/>
      <c r="D120" s="1"/>
      <c r="E120" s="58" t="s">
        <v>627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71</v>
      </c>
      <c r="C121" s="1"/>
      <c r="D121" s="1"/>
      <c r="E121" s="58" t="s">
        <v>628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73</v>
      </c>
      <c r="C122" s="1"/>
      <c r="D122" s="1"/>
      <c r="E122" s="58" t="s">
        <v>624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75</v>
      </c>
      <c r="C123" s="31"/>
      <c r="D123" s="31"/>
      <c r="E123" s="60" t="s">
        <v>76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>
      <c r="A124" s="9"/>
      <c r="B124" s="50">
        <v>17</v>
      </c>
      <c r="C124" s="51" t="s">
        <v>629</v>
      </c>
      <c r="D124" s="51" t="s">
        <v>3</v>
      </c>
      <c r="E124" s="51" t="s">
        <v>630</v>
      </c>
      <c r="F124" s="51" t="s">
        <v>3</v>
      </c>
      <c r="G124" s="52" t="s">
        <v>159</v>
      </c>
      <c r="H124" s="62">
        <v>10.74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7" t="s">
        <v>69</v>
      </c>
      <c r="C125" s="1"/>
      <c r="D125" s="1"/>
      <c r="E125" s="58" t="s">
        <v>631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71</v>
      </c>
      <c r="C126" s="1"/>
      <c r="D126" s="1"/>
      <c r="E126" s="58" t="s">
        <v>632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73</v>
      </c>
      <c r="C127" s="1"/>
      <c r="D127" s="1"/>
      <c r="E127" s="58" t="s">
        <v>608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>
      <c r="A128" s="9"/>
      <c r="B128" s="59" t="s">
        <v>75</v>
      </c>
      <c r="C128" s="31"/>
      <c r="D128" s="31"/>
      <c r="E128" s="60" t="s">
        <v>76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>
      <c r="A129" s="9"/>
      <c r="B129" s="50">
        <v>18</v>
      </c>
      <c r="C129" s="51" t="s">
        <v>633</v>
      </c>
      <c r="D129" s="51" t="s">
        <v>3</v>
      </c>
      <c r="E129" s="51" t="s">
        <v>634</v>
      </c>
      <c r="F129" s="51" t="s">
        <v>3</v>
      </c>
      <c r="G129" s="52" t="s">
        <v>159</v>
      </c>
      <c r="H129" s="62">
        <v>7.04</v>
      </c>
      <c r="I129" s="33">
        <f>ROUND(0,2)</f>
        <v>0</v>
      </c>
      <c r="J129" s="63">
        <f>ROUND(I129*H129,2)</f>
        <v>0</v>
      </c>
      <c r="K129" s="64">
        <v>0.20999999999999999</v>
      </c>
      <c r="L129" s="65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57" t="s">
        <v>69</v>
      </c>
      <c r="C130" s="1"/>
      <c r="D130" s="1"/>
      <c r="E130" s="58" t="s">
        <v>635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>
      <c r="A131" s="9"/>
      <c r="B131" s="57" t="s">
        <v>71</v>
      </c>
      <c r="C131" s="1"/>
      <c r="D131" s="1"/>
      <c r="E131" s="58" t="s">
        <v>636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7" t="s">
        <v>73</v>
      </c>
      <c r="C132" s="1"/>
      <c r="D132" s="1"/>
      <c r="E132" s="58" t="s">
        <v>637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thickBot="1">
      <c r="A133" s="9"/>
      <c r="B133" s="59" t="s">
        <v>75</v>
      </c>
      <c r="C133" s="31"/>
      <c r="D133" s="31"/>
      <c r="E133" s="60" t="s">
        <v>76</v>
      </c>
      <c r="F133" s="31"/>
      <c r="G133" s="31"/>
      <c r="H133" s="61"/>
      <c r="I133" s="31"/>
      <c r="J133" s="61"/>
      <c r="K133" s="31"/>
      <c r="L133" s="31"/>
      <c r="M133" s="12"/>
      <c r="N133" s="2"/>
      <c r="O133" s="2"/>
      <c r="P133" s="2"/>
      <c r="Q133" s="2"/>
    </row>
    <row r="134" thickTop="1" thickBot="1" ht="25" customHeight="1">
      <c r="A134" s="9"/>
      <c r="B134" s="1"/>
      <c r="C134" s="66">
        <v>4</v>
      </c>
      <c r="D134" s="1"/>
      <c r="E134" s="66" t="s">
        <v>126</v>
      </c>
      <c r="F134" s="1"/>
      <c r="G134" s="67" t="s">
        <v>117</v>
      </c>
      <c r="H134" s="68">
        <f>J114+J119+J124+J129</f>
        <v>0</v>
      </c>
      <c r="I134" s="67" t="s">
        <v>118</v>
      </c>
      <c r="J134" s="69">
        <f>(L134-H134)</f>
        <v>0</v>
      </c>
      <c r="K134" s="67" t="s">
        <v>119</v>
      </c>
      <c r="L134" s="70">
        <f>L114+L119+L124+L129</f>
        <v>0</v>
      </c>
      <c r="M134" s="12"/>
      <c r="N134" s="2"/>
      <c r="O134" s="2"/>
      <c r="P134" s="2"/>
      <c r="Q134" s="42">
        <f>0+Q114+Q119+Q124+Q129</f>
        <v>0</v>
      </c>
      <c r="R134" s="27">
        <f>0+R114+R119+R124+R129</f>
        <v>0</v>
      </c>
      <c r="S134" s="71">
        <f>Q134*(1+J134)+R134</f>
        <v>0</v>
      </c>
    </row>
    <row r="135" thickTop="1" thickBot="1" ht="25" customHeight="1">
      <c r="A135" s="9"/>
      <c r="B135" s="72"/>
      <c r="C135" s="72"/>
      <c r="D135" s="72"/>
      <c r="E135" s="72"/>
      <c r="F135" s="72"/>
      <c r="G135" s="73" t="s">
        <v>120</v>
      </c>
      <c r="H135" s="74">
        <f>J114+J119+J124+J129</f>
        <v>0</v>
      </c>
      <c r="I135" s="73" t="s">
        <v>121</v>
      </c>
      <c r="J135" s="75">
        <f>0+J134</f>
        <v>0</v>
      </c>
      <c r="K135" s="73" t="s">
        <v>122</v>
      </c>
      <c r="L135" s="76">
        <f>L114+L119+L124+L129</f>
        <v>0</v>
      </c>
      <c r="M135" s="12"/>
      <c r="N135" s="2"/>
      <c r="O135" s="2"/>
      <c r="P135" s="2"/>
      <c r="Q135" s="2"/>
    </row>
    <row r="136" ht="40" customHeight="1">
      <c r="A136" s="9"/>
      <c r="B136" s="81" t="s">
        <v>638</v>
      </c>
      <c r="C136" s="1"/>
      <c r="D136" s="1"/>
      <c r="E136" s="1"/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>
      <c r="A137" s="9"/>
      <c r="B137" s="50">
        <v>19</v>
      </c>
      <c r="C137" s="51" t="s">
        <v>639</v>
      </c>
      <c r="D137" s="51" t="s">
        <v>3</v>
      </c>
      <c r="E137" s="51" t="s">
        <v>640</v>
      </c>
      <c r="F137" s="51" t="s">
        <v>3</v>
      </c>
      <c r="G137" s="52" t="s">
        <v>94</v>
      </c>
      <c r="H137" s="53">
        <v>3</v>
      </c>
      <c r="I137" s="25">
        <f>ROUND(0,2)</f>
        <v>0</v>
      </c>
      <c r="J137" s="54">
        <f>ROUND(I137*H137,2)</f>
        <v>0</v>
      </c>
      <c r="K137" s="55">
        <v>0.20999999999999999</v>
      </c>
      <c r="L137" s="56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69</v>
      </c>
      <c r="C138" s="1"/>
      <c r="D138" s="1"/>
      <c r="E138" s="58" t="s">
        <v>641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71</v>
      </c>
      <c r="C139" s="1"/>
      <c r="D139" s="1"/>
      <c r="E139" s="58" t="s">
        <v>642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73</v>
      </c>
      <c r="C140" s="1"/>
      <c r="D140" s="1"/>
      <c r="E140" s="58" t="s">
        <v>643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75</v>
      </c>
      <c r="C141" s="31"/>
      <c r="D141" s="31"/>
      <c r="E141" s="60" t="s">
        <v>76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20</v>
      </c>
      <c r="C142" s="51" t="s">
        <v>644</v>
      </c>
      <c r="D142" s="51" t="s">
        <v>3</v>
      </c>
      <c r="E142" s="51" t="s">
        <v>645</v>
      </c>
      <c r="F142" s="51" t="s">
        <v>3</v>
      </c>
      <c r="G142" s="52" t="s">
        <v>94</v>
      </c>
      <c r="H142" s="62">
        <v>15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69</v>
      </c>
      <c r="C143" s="1"/>
      <c r="D143" s="1"/>
      <c r="E143" s="58" t="s">
        <v>646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71</v>
      </c>
      <c r="C144" s="1"/>
      <c r="D144" s="1"/>
      <c r="E144" s="58" t="s">
        <v>647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73</v>
      </c>
      <c r="C145" s="1"/>
      <c r="D145" s="1"/>
      <c r="E145" s="58" t="s">
        <v>648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75</v>
      </c>
      <c r="C146" s="31"/>
      <c r="D146" s="31"/>
      <c r="E146" s="60" t="s">
        <v>76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>
      <c r="A147" s="9"/>
      <c r="B147" s="50">
        <v>21</v>
      </c>
      <c r="C147" s="51" t="s">
        <v>649</v>
      </c>
      <c r="D147" s="51" t="s">
        <v>3</v>
      </c>
      <c r="E147" s="51" t="s">
        <v>650</v>
      </c>
      <c r="F147" s="51" t="s">
        <v>3</v>
      </c>
      <c r="G147" s="52" t="s">
        <v>94</v>
      </c>
      <c r="H147" s="62">
        <v>5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69</v>
      </c>
      <c r="C148" s="1"/>
      <c r="D148" s="1"/>
      <c r="E148" s="58" t="s">
        <v>651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71</v>
      </c>
      <c r="C149" s="1"/>
      <c r="D149" s="1"/>
      <c r="E149" s="58" t="s">
        <v>652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73</v>
      </c>
      <c r="C150" s="1"/>
      <c r="D150" s="1"/>
      <c r="E150" s="58" t="s">
        <v>653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75</v>
      </c>
      <c r="C151" s="31"/>
      <c r="D151" s="31"/>
      <c r="E151" s="60" t="s">
        <v>76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22</v>
      </c>
      <c r="C152" s="51" t="s">
        <v>275</v>
      </c>
      <c r="D152" s="51" t="s">
        <v>3</v>
      </c>
      <c r="E152" s="51" t="s">
        <v>276</v>
      </c>
      <c r="F152" s="51" t="s">
        <v>3</v>
      </c>
      <c r="G152" s="52" t="s">
        <v>159</v>
      </c>
      <c r="H152" s="62">
        <v>45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69</v>
      </c>
      <c r="C153" s="1"/>
      <c r="D153" s="1"/>
      <c r="E153" s="58" t="s">
        <v>654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71</v>
      </c>
      <c r="C154" s="1"/>
      <c r="D154" s="1"/>
      <c r="E154" s="58" t="s">
        <v>655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73</v>
      </c>
      <c r="C155" s="1"/>
      <c r="D155" s="1"/>
      <c r="E155" s="58" t="s">
        <v>624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75</v>
      </c>
      <c r="C156" s="31"/>
      <c r="D156" s="31"/>
      <c r="E156" s="60" t="s">
        <v>76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 thickBot="1" ht="25" customHeight="1">
      <c r="A157" s="9"/>
      <c r="B157" s="1"/>
      <c r="C157" s="66">
        <v>8</v>
      </c>
      <c r="D157" s="1"/>
      <c r="E157" s="66" t="s">
        <v>564</v>
      </c>
      <c r="F157" s="1"/>
      <c r="G157" s="67" t="s">
        <v>117</v>
      </c>
      <c r="H157" s="68">
        <f>J137+J142+J147+J152</f>
        <v>0</v>
      </c>
      <c r="I157" s="67" t="s">
        <v>118</v>
      </c>
      <c r="J157" s="69">
        <f>(L157-H157)</f>
        <v>0</v>
      </c>
      <c r="K157" s="67" t="s">
        <v>119</v>
      </c>
      <c r="L157" s="70">
        <f>L137+L142+L147+L152</f>
        <v>0</v>
      </c>
      <c r="M157" s="12"/>
      <c r="N157" s="2"/>
      <c r="O157" s="2"/>
      <c r="P157" s="2"/>
      <c r="Q157" s="42">
        <f>0+Q137+Q142+Q147+Q152</f>
        <v>0</v>
      </c>
      <c r="R157" s="27">
        <f>0+R137+R142+R147+R152</f>
        <v>0</v>
      </c>
      <c r="S157" s="71">
        <f>Q157*(1+J157)+R157</f>
        <v>0</v>
      </c>
    </row>
    <row r="158" thickTop="1" thickBot="1" ht="25" customHeight="1">
      <c r="A158" s="9"/>
      <c r="B158" s="72"/>
      <c r="C158" s="72"/>
      <c r="D158" s="72"/>
      <c r="E158" s="72"/>
      <c r="F158" s="72"/>
      <c r="G158" s="73" t="s">
        <v>120</v>
      </c>
      <c r="H158" s="74">
        <f>J137+J142+J147+J152</f>
        <v>0</v>
      </c>
      <c r="I158" s="73" t="s">
        <v>121</v>
      </c>
      <c r="J158" s="75">
        <f>0+J157</f>
        <v>0</v>
      </c>
      <c r="K158" s="73" t="s">
        <v>122</v>
      </c>
      <c r="L158" s="76">
        <f>L137+L142+L147+L152</f>
        <v>0</v>
      </c>
      <c r="M158" s="12"/>
      <c r="N158" s="2"/>
      <c r="O158" s="2"/>
      <c r="P158" s="2"/>
      <c r="Q158" s="2"/>
    </row>
    <row r="159" ht="40" customHeight="1">
      <c r="A159" s="9"/>
      <c r="B159" s="81" t="s">
        <v>512</v>
      </c>
      <c r="C159" s="1"/>
      <c r="D159" s="1"/>
      <c r="E159" s="1"/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0">
        <v>23</v>
      </c>
      <c r="C160" s="51" t="s">
        <v>656</v>
      </c>
      <c r="D160" s="51" t="s">
        <v>3</v>
      </c>
      <c r="E160" s="51" t="s">
        <v>657</v>
      </c>
      <c r="F160" s="51" t="s">
        <v>3</v>
      </c>
      <c r="G160" s="52" t="s">
        <v>169</v>
      </c>
      <c r="H160" s="53">
        <v>28.5</v>
      </c>
      <c r="I160" s="25">
        <f>ROUND(0,2)</f>
        <v>0</v>
      </c>
      <c r="J160" s="54">
        <f>ROUND(I160*H160,2)</f>
        <v>0</v>
      </c>
      <c r="K160" s="55">
        <v>0.20999999999999999</v>
      </c>
      <c r="L160" s="56">
        <f>IF(ISNUMBER(K160),ROUND(J160*(K160+1),2),0)</f>
        <v>0</v>
      </c>
      <c r="M160" s="12"/>
      <c r="N160" s="2"/>
      <c r="O160" s="2"/>
      <c r="P160" s="2"/>
      <c r="Q160" s="42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57" t="s">
        <v>69</v>
      </c>
      <c r="C161" s="1"/>
      <c r="D161" s="1"/>
      <c r="E161" s="58" t="s">
        <v>658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>
      <c r="A162" s="9"/>
      <c r="B162" s="57" t="s">
        <v>71</v>
      </c>
      <c r="C162" s="1"/>
      <c r="D162" s="1"/>
      <c r="E162" s="58" t="s">
        <v>659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>
      <c r="A163" s="9"/>
      <c r="B163" s="57" t="s">
        <v>73</v>
      </c>
      <c r="C163" s="1"/>
      <c r="D163" s="1"/>
      <c r="E163" s="58" t="s">
        <v>660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thickBot="1">
      <c r="A164" s="9"/>
      <c r="B164" s="59" t="s">
        <v>75</v>
      </c>
      <c r="C164" s="31"/>
      <c r="D164" s="31"/>
      <c r="E164" s="60" t="s">
        <v>76</v>
      </c>
      <c r="F164" s="31"/>
      <c r="G164" s="31"/>
      <c r="H164" s="61"/>
      <c r="I164" s="31"/>
      <c r="J164" s="61"/>
      <c r="K164" s="31"/>
      <c r="L164" s="31"/>
      <c r="M164" s="12"/>
      <c r="N164" s="2"/>
      <c r="O164" s="2"/>
      <c r="P164" s="2"/>
      <c r="Q164" s="2"/>
    </row>
    <row r="165" thickTop="1">
      <c r="A165" s="9"/>
      <c r="B165" s="50">
        <v>24</v>
      </c>
      <c r="C165" s="51" t="s">
        <v>661</v>
      </c>
      <c r="D165" s="51" t="s">
        <v>3</v>
      </c>
      <c r="E165" s="51" t="s">
        <v>662</v>
      </c>
      <c r="F165" s="51" t="s">
        <v>3</v>
      </c>
      <c r="G165" s="52" t="s">
        <v>169</v>
      </c>
      <c r="H165" s="62">
        <v>10</v>
      </c>
      <c r="I165" s="33">
        <f>ROUND(0,2)</f>
        <v>0</v>
      </c>
      <c r="J165" s="63">
        <f>ROUND(I165*H165,2)</f>
        <v>0</v>
      </c>
      <c r="K165" s="64">
        <v>0.20999999999999999</v>
      </c>
      <c r="L165" s="65">
        <f>IF(ISNUMBER(K165),ROUND(J165*(K165+1),2),0)</f>
        <v>0</v>
      </c>
      <c r="M165" s="12"/>
      <c r="N165" s="2"/>
      <c r="O165" s="2"/>
      <c r="P165" s="2"/>
      <c r="Q165" s="42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57" t="s">
        <v>69</v>
      </c>
      <c r="C166" s="1"/>
      <c r="D166" s="1"/>
      <c r="E166" s="58" t="s">
        <v>663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>
      <c r="A167" s="9"/>
      <c r="B167" s="57" t="s">
        <v>71</v>
      </c>
      <c r="C167" s="1"/>
      <c r="D167" s="1"/>
      <c r="E167" s="58" t="s">
        <v>664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>
      <c r="A168" s="9"/>
      <c r="B168" s="57" t="s">
        <v>73</v>
      </c>
      <c r="C168" s="1"/>
      <c r="D168" s="1"/>
      <c r="E168" s="58" t="s">
        <v>522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thickBot="1">
      <c r="A169" s="9"/>
      <c r="B169" s="59" t="s">
        <v>75</v>
      </c>
      <c r="C169" s="31"/>
      <c r="D169" s="31"/>
      <c r="E169" s="60" t="s">
        <v>76</v>
      </c>
      <c r="F169" s="31"/>
      <c r="G169" s="31"/>
      <c r="H169" s="61"/>
      <c r="I169" s="31"/>
      <c r="J169" s="61"/>
      <c r="K169" s="31"/>
      <c r="L169" s="31"/>
      <c r="M169" s="12"/>
      <c r="N169" s="2"/>
      <c r="O169" s="2"/>
      <c r="P169" s="2"/>
      <c r="Q169" s="2"/>
    </row>
    <row r="170" thickTop="1">
      <c r="A170" s="9"/>
      <c r="B170" s="50">
        <v>25</v>
      </c>
      <c r="C170" s="51" t="s">
        <v>513</v>
      </c>
      <c r="D170" s="51" t="s">
        <v>3</v>
      </c>
      <c r="E170" s="51" t="s">
        <v>514</v>
      </c>
      <c r="F170" s="51" t="s">
        <v>3</v>
      </c>
      <c r="G170" s="52" t="s">
        <v>169</v>
      </c>
      <c r="H170" s="62">
        <v>16</v>
      </c>
      <c r="I170" s="33">
        <f>ROUND(0,2)</f>
        <v>0</v>
      </c>
      <c r="J170" s="63">
        <f>ROUND(I170*H170,2)</f>
        <v>0</v>
      </c>
      <c r="K170" s="64">
        <v>0.20999999999999999</v>
      </c>
      <c r="L170" s="65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7" t="s">
        <v>69</v>
      </c>
      <c r="C171" s="1"/>
      <c r="D171" s="1"/>
      <c r="E171" s="58" t="s">
        <v>665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71</v>
      </c>
      <c r="C172" s="1"/>
      <c r="D172" s="1"/>
      <c r="E172" s="58" t="s">
        <v>666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73</v>
      </c>
      <c r="C173" s="1"/>
      <c r="D173" s="1"/>
      <c r="E173" s="58" t="s">
        <v>667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>
      <c r="A174" s="9"/>
      <c r="B174" s="59" t="s">
        <v>75</v>
      </c>
      <c r="C174" s="31"/>
      <c r="D174" s="31"/>
      <c r="E174" s="60" t="s">
        <v>76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>
      <c r="A175" s="9"/>
      <c r="B175" s="50">
        <v>26</v>
      </c>
      <c r="C175" s="51" t="s">
        <v>281</v>
      </c>
      <c r="D175" s="51" t="s">
        <v>3</v>
      </c>
      <c r="E175" s="51" t="s">
        <v>282</v>
      </c>
      <c r="F175" s="51" t="s">
        <v>3</v>
      </c>
      <c r="G175" s="52" t="s">
        <v>169</v>
      </c>
      <c r="H175" s="62">
        <v>12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69</v>
      </c>
      <c r="C176" s="1"/>
      <c r="D176" s="1"/>
      <c r="E176" s="58" t="s">
        <v>668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71</v>
      </c>
      <c r="C177" s="1"/>
      <c r="D177" s="1"/>
      <c r="E177" s="58" t="s">
        <v>669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73</v>
      </c>
      <c r="C178" s="1"/>
      <c r="D178" s="1"/>
      <c r="E178" s="58" t="s">
        <v>517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75</v>
      </c>
      <c r="C179" s="31"/>
      <c r="D179" s="31"/>
      <c r="E179" s="60" t="s">
        <v>76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27</v>
      </c>
      <c r="C180" s="51" t="s">
        <v>670</v>
      </c>
      <c r="D180" s="51" t="s">
        <v>3</v>
      </c>
      <c r="E180" s="51" t="s">
        <v>671</v>
      </c>
      <c r="F180" s="51" t="s">
        <v>3</v>
      </c>
      <c r="G180" s="52" t="s">
        <v>169</v>
      </c>
      <c r="H180" s="62">
        <v>8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69</v>
      </c>
      <c r="C181" s="1"/>
      <c r="D181" s="1"/>
      <c r="E181" s="58" t="s">
        <v>672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71</v>
      </c>
      <c r="C182" s="1"/>
      <c r="D182" s="1"/>
      <c r="E182" s="58" t="s">
        <v>673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73</v>
      </c>
      <c r="C183" s="1"/>
      <c r="D183" s="1"/>
      <c r="E183" s="58" t="s">
        <v>674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75</v>
      </c>
      <c r="C184" s="31"/>
      <c r="D184" s="31"/>
      <c r="E184" s="60" t="s">
        <v>76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28</v>
      </c>
      <c r="C185" s="51" t="s">
        <v>538</v>
      </c>
      <c r="D185" s="51" t="s">
        <v>3</v>
      </c>
      <c r="E185" s="51" t="s">
        <v>539</v>
      </c>
      <c r="F185" s="51" t="s">
        <v>3</v>
      </c>
      <c r="G185" s="52" t="s">
        <v>169</v>
      </c>
      <c r="H185" s="62">
        <v>9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69</v>
      </c>
      <c r="C186" s="1"/>
      <c r="D186" s="1"/>
      <c r="E186" s="58" t="s">
        <v>675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71</v>
      </c>
      <c r="C187" s="1"/>
      <c r="D187" s="1"/>
      <c r="E187" s="58" t="s">
        <v>676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73</v>
      </c>
      <c r="C188" s="1"/>
      <c r="D188" s="1"/>
      <c r="E188" s="58" t="s">
        <v>542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75</v>
      </c>
      <c r="C189" s="31"/>
      <c r="D189" s="31"/>
      <c r="E189" s="60" t="s">
        <v>76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29</v>
      </c>
      <c r="C190" s="51" t="s">
        <v>677</v>
      </c>
      <c r="D190" s="51" t="s">
        <v>3</v>
      </c>
      <c r="E190" s="51" t="s">
        <v>678</v>
      </c>
      <c r="F190" s="51" t="s">
        <v>3</v>
      </c>
      <c r="G190" s="52" t="s">
        <v>159</v>
      </c>
      <c r="H190" s="62">
        <v>3.96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69</v>
      </c>
      <c r="C191" s="1"/>
      <c r="D191" s="1"/>
      <c r="E191" s="58" t="s">
        <v>679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71</v>
      </c>
      <c r="C192" s="1"/>
      <c r="D192" s="1"/>
      <c r="E192" s="58" t="s">
        <v>680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73</v>
      </c>
      <c r="C193" s="1"/>
      <c r="D193" s="1"/>
      <c r="E193" s="58" t="s">
        <v>681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75</v>
      </c>
      <c r="C194" s="31"/>
      <c r="D194" s="31"/>
      <c r="E194" s="60" t="s">
        <v>76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>
      <c r="A195" s="9"/>
      <c r="B195" s="50">
        <v>30</v>
      </c>
      <c r="C195" s="51" t="s">
        <v>310</v>
      </c>
      <c r="D195" s="51" t="s">
        <v>3</v>
      </c>
      <c r="E195" s="51" t="s">
        <v>311</v>
      </c>
      <c r="F195" s="51" t="s">
        <v>3</v>
      </c>
      <c r="G195" s="52" t="s">
        <v>94</v>
      </c>
      <c r="H195" s="62">
        <v>5</v>
      </c>
      <c r="I195" s="33">
        <f>ROUND(0,2)</f>
        <v>0</v>
      </c>
      <c r="J195" s="63">
        <f>ROUND(I195*H195,2)</f>
        <v>0</v>
      </c>
      <c r="K195" s="64">
        <v>0.20999999999999999</v>
      </c>
      <c r="L195" s="65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>
      <c r="A196" s="9"/>
      <c r="B196" s="57" t="s">
        <v>69</v>
      </c>
      <c r="C196" s="1"/>
      <c r="D196" s="1"/>
      <c r="E196" s="58" t="s">
        <v>682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>
      <c r="A197" s="9"/>
      <c r="B197" s="57" t="s">
        <v>71</v>
      </c>
      <c r="C197" s="1"/>
      <c r="D197" s="1"/>
      <c r="E197" s="58" t="s">
        <v>652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7" t="s">
        <v>73</v>
      </c>
      <c r="C198" s="1"/>
      <c r="D198" s="1"/>
      <c r="E198" s="58" t="s">
        <v>683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thickBot="1">
      <c r="A199" s="9"/>
      <c r="B199" s="59" t="s">
        <v>75</v>
      </c>
      <c r="C199" s="31"/>
      <c r="D199" s="31"/>
      <c r="E199" s="60" t="s">
        <v>76</v>
      </c>
      <c r="F199" s="31"/>
      <c r="G199" s="31"/>
      <c r="H199" s="61"/>
      <c r="I199" s="31"/>
      <c r="J199" s="61"/>
      <c r="K199" s="31"/>
      <c r="L199" s="31"/>
      <c r="M199" s="12"/>
      <c r="N199" s="2"/>
      <c r="O199" s="2"/>
      <c r="P199" s="2"/>
      <c r="Q199" s="2"/>
    </row>
    <row r="200" thickTop="1">
      <c r="A200" s="9"/>
      <c r="B200" s="50">
        <v>31</v>
      </c>
      <c r="C200" s="51" t="s">
        <v>684</v>
      </c>
      <c r="D200" s="51" t="s">
        <v>3</v>
      </c>
      <c r="E200" s="51" t="s">
        <v>685</v>
      </c>
      <c r="F200" s="51" t="s">
        <v>3</v>
      </c>
      <c r="G200" s="52" t="s">
        <v>169</v>
      </c>
      <c r="H200" s="62">
        <v>30</v>
      </c>
      <c r="I200" s="33">
        <f>ROUND(0,2)</f>
        <v>0</v>
      </c>
      <c r="J200" s="63">
        <f>ROUND(I200*H200,2)</f>
        <v>0</v>
      </c>
      <c r="K200" s="64">
        <v>0.20999999999999999</v>
      </c>
      <c r="L200" s="65">
        <f>IF(ISNUMBER(K200),ROUND(J200*(K200+1),2),0)</f>
        <v>0</v>
      </c>
      <c r="M200" s="12"/>
      <c r="N200" s="2"/>
      <c r="O200" s="2"/>
      <c r="P200" s="2"/>
      <c r="Q200" s="42">
        <f>IF(ISNUMBER(K200),IF(H200&gt;0,IF(I200&gt;0,J200,0),0),0)</f>
        <v>0</v>
      </c>
      <c r="R200" s="27">
        <f>IF(ISNUMBER(K200)=FALSE,J200,0)</f>
        <v>0</v>
      </c>
    </row>
    <row r="201">
      <c r="A201" s="9"/>
      <c r="B201" s="57" t="s">
        <v>69</v>
      </c>
      <c r="C201" s="1"/>
      <c r="D201" s="1"/>
      <c r="E201" s="58" t="s">
        <v>686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>
      <c r="A202" s="9"/>
      <c r="B202" s="57" t="s">
        <v>71</v>
      </c>
      <c r="C202" s="1"/>
      <c r="D202" s="1"/>
      <c r="E202" s="58" t="s">
        <v>687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>
      <c r="A203" s="9"/>
      <c r="B203" s="57" t="s">
        <v>73</v>
      </c>
      <c r="C203" s="1"/>
      <c r="D203" s="1"/>
      <c r="E203" s="58" t="s">
        <v>688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thickBot="1">
      <c r="A204" s="9"/>
      <c r="B204" s="59" t="s">
        <v>75</v>
      </c>
      <c r="C204" s="31"/>
      <c r="D204" s="31"/>
      <c r="E204" s="60" t="s">
        <v>76</v>
      </c>
      <c r="F204" s="31"/>
      <c r="G204" s="31"/>
      <c r="H204" s="61"/>
      <c r="I204" s="31"/>
      <c r="J204" s="61"/>
      <c r="K204" s="31"/>
      <c r="L204" s="31"/>
      <c r="M204" s="12"/>
      <c r="N204" s="2"/>
      <c r="O204" s="2"/>
      <c r="P204" s="2"/>
      <c r="Q204" s="2"/>
    </row>
    <row r="205" thickTop="1">
      <c r="A205" s="9"/>
      <c r="B205" s="50">
        <v>32</v>
      </c>
      <c r="C205" s="51" t="s">
        <v>689</v>
      </c>
      <c r="D205" s="51" t="s">
        <v>3</v>
      </c>
      <c r="E205" s="51" t="s">
        <v>690</v>
      </c>
      <c r="F205" s="51" t="s">
        <v>3</v>
      </c>
      <c r="G205" s="52" t="s">
        <v>169</v>
      </c>
      <c r="H205" s="62">
        <v>52.5</v>
      </c>
      <c r="I205" s="33">
        <f>ROUND(0,2)</f>
        <v>0</v>
      </c>
      <c r="J205" s="63">
        <f>ROUND(I205*H205,2)</f>
        <v>0</v>
      </c>
      <c r="K205" s="64">
        <v>0.20999999999999999</v>
      </c>
      <c r="L205" s="65">
        <f>IF(ISNUMBER(K205),ROUND(J205*(K205+1),2),0)</f>
        <v>0</v>
      </c>
      <c r="M205" s="12"/>
      <c r="N205" s="2"/>
      <c r="O205" s="2"/>
      <c r="P205" s="2"/>
      <c r="Q205" s="42">
        <f>IF(ISNUMBER(K205),IF(H205&gt;0,IF(I205&gt;0,J205,0),0),0)</f>
        <v>0</v>
      </c>
      <c r="R205" s="27">
        <f>IF(ISNUMBER(K205)=FALSE,J205,0)</f>
        <v>0</v>
      </c>
    </row>
    <row r="206">
      <c r="A206" s="9"/>
      <c r="B206" s="57" t="s">
        <v>69</v>
      </c>
      <c r="C206" s="1"/>
      <c r="D206" s="1"/>
      <c r="E206" s="58" t="s">
        <v>691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>
      <c r="A207" s="9"/>
      <c r="B207" s="57" t="s">
        <v>71</v>
      </c>
      <c r="C207" s="1"/>
      <c r="D207" s="1"/>
      <c r="E207" s="58" t="s">
        <v>692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>
      <c r="A208" s="9"/>
      <c r="B208" s="57" t="s">
        <v>73</v>
      </c>
      <c r="C208" s="1"/>
      <c r="D208" s="1"/>
      <c r="E208" s="58" t="s">
        <v>688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thickBot="1">
      <c r="A209" s="9"/>
      <c r="B209" s="59" t="s">
        <v>75</v>
      </c>
      <c r="C209" s="31"/>
      <c r="D209" s="31"/>
      <c r="E209" s="60" t="s">
        <v>76</v>
      </c>
      <c r="F209" s="31"/>
      <c r="G209" s="31"/>
      <c r="H209" s="61"/>
      <c r="I209" s="31"/>
      <c r="J209" s="61"/>
      <c r="K209" s="31"/>
      <c r="L209" s="31"/>
      <c r="M209" s="12"/>
      <c r="N209" s="2"/>
      <c r="O209" s="2"/>
      <c r="P209" s="2"/>
      <c r="Q209" s="2"/>
    </row>
    <row r="210" thickTop="1">
      <c r="A210" s="9"/>
      <c r="B210" s="50">
        <v>33</v>
      </c>
      <c r="C210" s="51" t="s">
        <v>693</v>
      </c>
      <c r="D210" s="51" t="s">
        <v>3</v>
      </c>
      <c r="E210" s="51" t="s">
        <v>694</v>
      </c>
      <c r="F210" s="51" t="s">
        <v>3</v>
      </c>
      <c r="G210" s="52" t="s">
        <v>159</v>
      </c>
      <c r="H210" s="62">
        <v>3.5910000000000002</v>
      </c>
      <c r="I210" s="33">
        <f>ROUND(0,2)</f>
        <v>0</v>
      </c>
      <c r="J210" s="63">
        <f>ROUND(I210*H210,2)</f>
        <v>0</v>
      </c>
      <c r="K210" s="64">
        <v>0.20999999999999999</v>
      </c>
      <c r="L210" s="65">
        <f>IF(ISNUMBER(K210),ROUND(J210*(K210+1),2),0)</f>
        <v>0</v>
      </c>
      <c r="M210" s="12"/>
      <c r="N210" s="2"/>
      <c r="O210" s="2"/>
      <c r="P210" s="2"/>
      <c r="Q210" s="42">
        <f>IF(ISNUMBER(K210),IF(H210&gt;0,IF(I210&gt;0,J210,0),0),0)</f>
        <v>0</v>
      </c>
      <c r="R210" s="27">
        <f>IF(ISNUMBER(K210)=FALSE,J210,0)</f>
        <v>0</v>
      </c>
    </row>
    <row r="211">
      <c r="A211" s="9"/>
      <c r="B211" s="57" t="s">
        <v>69</v>
      </c>
      <c r="C211" s="1"/>
      <c r="D211" s="1"/>
      <c r="E211" s="58" t="s">
        <v>695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>
      <c r="A212" s="9"/>
      <c r="B212" s="57" t="s">
        <v>71</v>
      </c>
      <c r="C212" s="1"/>
      <c r="D212" s="1"/>
      <c r="E212" s="58" t="s">
        <v>696</v>
      </c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>
      <c r="A213" s="9"/>
      <c r="B213" s="57" t="s">
        <v>73</v>
      </c>
      <c r="C213" s="1"/>
      <c r="D213" s="1"/>
      <c r="E213" s="58" t="s">
        <v>697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thickBot="1">
      <c r="A214" s="9"/>
      <c r="B214" s="59" t="s">
        <v>75</v>
      </c>
      <c r="C214" s="31"/>
      <c r="D214" s="31"/>
      <c r="E214" s="60" t="s">
        <v>76</v>
      </c>
      <c r="F214" s="31"/>
      <c r="G214" s="31"/>
      <c r="H214" s="61"/>
      <c r="I214" s="31"/>
      <c r="J214" s="61"/>
      <c r="K214" s="31"/>
      <c r="L214" s="31"/>
      <c r="M214" s="12"/>
      <c r="N214" s="2"/>
      <c r="O214" s="2"/>
      <c r="P214" s="2"/>
      <c r="Q214" s="2"/>
    </row>
    <row r="215" thickTop="1">
      <c r="A215" s="9"/>
      <c r="B215" s="50">
        <v>34</v>
      </c>
      <c r="C215" s="51" t="s">
        <v>348</v>
      </c>
      <c r="D215" s="51" t="s">
        <v>3</v>
      </c>
      <c r="E215" s="51" t="s">
        <v>349</v>
      </c>
      <c r="F215" s="51" t="s">
        <v>3</v>
      </c>
      <c r="G215" s="52" t="s">
        <v>145</v>
      </c>
      <c r="H215" s="62">
        <v>68</v>
      </c>
      <c r="I215" s="33">
        <f>ROUND(0,2)</f>
        <v>0</v>
      </c>
      <c r="J215" s="63">
        <f>ROUND(I215*H215,2)</f>
        <v>0</v>
      </c>
      <c r="K215" s="64">
        <v>0.20999999999999999</v>
      </c>
      <c r="L215" s="65">
        <f>IF(ISNUMBER(K215),ROUND(J215*(K215+1),2),0)</f>
        <v>0</v>
      </c>
      <c r="M215" s="12"/>
      <c r="N215" s="2"/>
      <c r="O215" s="2"/>
      <c r="P215" s="2"/>
      <c r="Q215" s="42">
        <f>IF(ISNUMBER(K215),IF(H215&gt;0,IF(I215&gt;0,J215,0),0),0)</f>
        <v>0</v>
      </c>
      <c r="R215" s="27">
        <f>IF(ISNUMBER(K215)=FALSE,J215,0)</f>
        <v>0</v>
      </c>
    </row>
    <row r="216">
      <c r="A216" s="9"/>
      <c r="B216" s="57" t="s">
        <v>69</v>
      </c>
      <c r="C216" s="1"/>
      <c r="D216" s="1"/>
      <c r="E216" s="58" t="s">
        <v>698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>
      <c r="A217" s="9"/>
      <c r="B217" s="57" t="s">
        <v>71</v>
      </c>
      <c r="C217" s="1"/>
      <c r="D217" s="1"/>
      <c r="E217" s="58" t="s">
        <v>699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>
      <c r="A218" s="9"/>
      <c r="B218" s="57" t="s">
        <v>73</v>
      </c>
      <c r="C218" s="1"/>
      <c r="D218" s="1"/>
      <c r="E218" s="58" t="s">
        <v>561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thickBot="1">
      <c r="A219" s="9"/>
      <c r="B219" s="59" t="s">
        <v>75</v>
      </c>
      <c r="C219" s="31"/>
      <c r="D219" s="31"/>
      <c r="E219" s="60" t="s">
        <v>76</v>
      </c>
      <c r="F219" s="31"/>
      <c r="G219" s="31"/>
      <c r="H219" s="61"/>
      <c r="I219" s="31"/>
      <c r="J219" s="61"/>
      <c r="K219" s="31"/>
      <c r="L219" s="31"/>
      <c r="M219" s="12"/>
      <c r="N219" s="2"/>
      <c r="O219" s="2"/>
      <c r="P219" s="2"/>
      <c r="Q219" s="2"/>
    </row>
    <row r="220" thickTop="1">
      <c r="A220" s="9"/>
      <c r="B220" s="50">
        <v>35</v>
      </c>
      <c r="C220" s="51" t="s">
        <v>700</v>
      </c>
      <c r="D220" s="51" t="s">
        <v>3</v>
      </c>
      <c r="E220" s="51" t="s">
        <v>701</v>
      </c>
      <c r="F220" s="51" t="s">
        <v>3</v>
      </c>
      <c r="G220" s="52" t="s">
        <v>159</v>
      </c>
      <c r="H220" s="62">
        <v>3.5</v>
      </c>
      <c r="I220" s="33">
        <f>ROUND(0,2)</f>
        <v>0</v>
      </c>
      <c r="J220" s="63">
        <f>ROUND(I220*H220,2)</f>
        <v>0</v>
      </c>
      <c r="K220" s="64">
        <v>0.20999999999999999</v>
      </c>
      <c r="L220" s="65">
        <f>IF(ISNUMBER(K220),ROUND(J220*(K220+1),2),0)</f>
        <v>0</v>
      </c>
      <c r="M220" s="12"/>
      <c r="N220" s="2"/>
      <c r="O220" s="2"/>
      <c r="P220" s="2"/>
      <c r="Q220" s="42">
        <f>IF(ISNUMBER(K220),IF(H220&gt;0,IF(I220&gt;0,J220,0),0),0)</f>
        <v>0</v>
      </c>
      <c r="R220" s="27">
        <f>IF(ISNUMBER(K220)=FALSE,J220,0)</f>
        <v>0</v>
      </c>
    </row>
    <row r="221">
      <c r="A221" s="9"/>
      <c r="B221" s="57" t="s">
        <v>69</v>
      </c>
      <c r="C221" s="1"/>
      <c r="D221" s="1"/>
      <c r="E221" s="58" t="s">
        <v>702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>
      <c r="A222" s="9"/>
      <c r="B222" s="57" t="s">
        <v>71</v>
      </c>
      <c r="C222" s="1"/>
      <c r="D222" s="1"/>
      <c r="E222" s="58" t="s">
        <v>703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>
      <c r="A223" s="9"/>
      <c r="B223" s="57" t="s">
        <v>73</v>
      </c>
      <c r="C223" s="1"/>
      <c r="D223" s="1"/>
      <c r="E223" s="58" t="s">
        <v>704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>
      <c r="A224" s="9"/>
      <c r="B224" s="59" t="s">
        <v>75</v>
      </c>
      <c r="C224" s="31"/>
      <c r="D224" s="31"/>
      <c r="E224" s="60" t="s">
        <v>76</v>
      </c>
      <c r="F224" s="31"/>
      <c r="G224" s="31"/>
      <c r="H224" s="61"/>
      <c r="I224" s="31"/>
      <c r="J224" s="61"/>
      <c r="K224" s="31"/>
      <c r="L224" s="31"/>
      <c r="M224" s="12"/>
      <c r="N224" s="2"/>
      <c r="O224" s="2"/>
      <c r="P224" s="2"/>
      <c r="Q224" s="2"/>
    </row>
    <row r="225" thickTop="1">
      <c r="A225" s="9"/>
      <c r="B225" s="50">
        <v>36</v>
      </c>
      <c r="C225" s="51" t="s">
        <v>705</v>
      </c>
      <c r="D225" s="51" t="s">
        <v>3</v>
      </c>
      <c r="E225" s="51" t="s">
        <v>706</v>
      </c>
      <c r="F225" s="51" t="s">
        <v>3</v>
      </c>
      <c r="G225" s="52" t="s">
        <v>159</v>
      </c>
      <c r="H225" s="62">
        <v>4.7000000000000002</v>
      </c>
      <c r="I225" s="33">
        <f>ROUND(0,2)</f>
        <v>0</v>
      </c>
      <c r="J225" s="63">
        <f>ROUND(I225*H225,2)</f>
        <v>0</v>
      </c>
      <c r="K225" s="64">
        <v>0.20999999999999999</v>
      </c>
      <c r="L225" s="65">
        <f>IF(ISNUMBER(K225),ROUND(J225*(K225+1),2),0)</f>
        <v>0</v>
      </c>
      <c r="M225" s="12"/>
      <c r="N225" s="2"/>
      <c r="O225" s="2"/>
      <c r="P225" s="2"/>
      <c r="Q225" s="42">
        <f>IF(ISNUMBER(K225),IF(H225&gt;0,IF(I225&gt;0,J225,0),0),0)</f>
        <v>0</v>
      </c>
      <c r="R225" s="27">
        <f>IF(ISNUMBER(K225)=FALSE,J225,0)</f>
        <v>0</v>
      </c>
    </row>
    <row r="226">
      <c r="A226" s="9"/>
      <c r="B226" s="57" t="s">
        <v>69</v>
      </c>
      <c r="C226" s="1"/>
      <c r="D226" s="1"/>
      <c r="E226" s="58" t="s">
        <v>707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>
      <c r="A227" s="9"/>
      <c r="B227" s="57" t="s">
        <v>71</v>
      </c>
      <c r="C227" s="1"/>
      <c r="D227" s="1"/>
      <c r="E227" s="58" t="s">
        <v>708</v>
      </c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>
      <c r="A228" s="9"/>
      <c r="B228" s="57" t="s">
        <v>73</v>
      </c>
      <c r="C228" s="1"/>
      <c r="D228" s="1"/>
      <c r="E228" s="58" t="s">
        <v>704</v>
      </c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thickBot="1">
      <c r="A229" s="9"/>
      <c r="B229" s="59" t="s">
        <v>75</v>
      </c>
      <c r="C229" s="31"/>
      <c r="D229" s="31"/>
      <c r="E229" s="60" t="s">
        <v>76</v>
      </c>
      <c r="F229" s="31"/>
      <c r="G229" s="31"/>
      <c r="H229" s="61"/>
      <c r="I229" s="31"/>
      <c r="J229" s="61"/>
      <c r="K229" s="31"/>
      <c r="L229" s="31"/>
      <c r="M229" s="12"/>
      <c r="N229" s="2"/>
      <c r="O229" s="2"/>
      <c r="P229" s="2"/>
      <c r="Q229" s="2"/>
    </row>
    <row r="230" thickTop="1">
      <c r="A230" s="9"/>
      <c r="B230" s="50">
        <v>37</v>
      </c>
      <c r="C230" s="51" t="s">
        <v>709</v>
      </c>
      <c r="D230" s="51" t="s">
        <v>3</v>
      </c>
      <c r="E230" s="51" t="s">
        <v>710</v>
      </c>
      <c r="F230" s="51" t="s">
        <v>3</v>
      </c>
      <c r="G230" s="52" t="s">
        <v>169</v>
      </c>
      <c r="H230" s="62">
        <v>7.5999999999999996</v>
      </c>
      <c r="I230" s="33">
        <f>ROUND(0,2)</f>
        <v>0</v>
      </c>
      <c r="J230" s="63">
        <f>ROUND(I230*H230,2)</f>
        <v>0</v>
      </c>
      <c r="K230" s="64">
        <v>0.20999999999999999</v>
      </c>
      <c r="L230" s="65">
        <f>IF(ISNUMBER(K230),ROUND(J230*(K230+1),2),0)</f>
        <v>0</v>
      </c>
      <c r="M230" s="12"/>
      <c r="N230" s="2"/>
      <c r="O230" s="2"/>
      <c r="P230" s="2"/>
      <c r="Q230" s="42">
        <f>IF(ISNUMBER(K230),IF(H230&gt;0,IF(I230&gt;0,J230,0),0),0)</f>
        <v>0</v>
      </c>
      <c r="R230" s="27">
        <f>IF(ISNUMBER(K230)=FALSE,J230,0)</f>
        <v>0</v>
      </c>
    </row>
    <row r="231">
      <c r="A231" s="9"/>
      <c r="B231" s="57" t="s">
        <v>69</v>
      </c>
      <c r="C231" s="1"/>
      <c r="D231" s="1"/>
      <c r="E231" s="58" t="s">
        <v>711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>
      <c r="A232" s="9"/>
      <c r="B232" s="57" t="s">
        <v>71</v>
      </c>
      <c r="C232" s="1"/>
      <c r="D232" s="1"/>
      <c r="E232" s="58" t="s">
        <v>712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>
      <c r="A233" s="9"/>
      <c r="B233" s="57" t="s">
        <v>73</v>
      </c>
      <c r="C233" s="1"/>
      <c r="D233" s="1"/>
      <c r="E233" s="58" t="s">
        <v>713</v>
      </c>
      <c r="F233" s="1"/>
      <c r="G233" s="1"/>
      <c r="H233" s="49"/>
      <c r="I233" s="1"/>
      <c r="J233" s="49"/>
      <c r="K233" s="1"/>
      <c r="L233" s="1"/>
      <c r="M233" s="12"/>
      <c r="N233" s="2"/>
      <c r="O233" s="2"/>
      <c r="P233" s="2"/>
      <c r="Q233" s="2"/>
    </row>
    <row r="234" thickBot="1">
      <c r="A234" s="9"/>
      <c r="B234" s="59" t="s">
        <v>75</v>
      </c>
      <c r="C234" s="31"/>
      <c r="D234" s="31"/>
      <c r="E234" s="60" t="s">
        <v>76</v>
      </c>
      <c r="F234" s="31"/>
      <c r="G234" s="31"/>
      <c r="H234" s="61"/>
      <c r="I234" s="31"/>
      <c r="J234" s="61"/>
      <c r="K234" s="31"/>
      <c r="L234" s="31"/>
      <c r="M234" s="12"/>
      <c r="N234" s="2"/>
      <c r="O234" s="2"/>
      <c r="P234" s="2"/>
      <c r="Q234" s="2"/>
    </row>
    <row r="235" thickTop="1" thickBot="1" ht="25" customHeight="1">
      <c r="A235" s="9"/>
      <c r="B235" s="1"/>
      <c r="C235" s="66">
        <v>9</v>
      </c>
      <c r="D235" s="1"/>
      <c r="E235" s="66" t="s">
        <v>355</v>
      </c>
      <c r="F235" s="1"/>
      <c r="G235" s="67" t="s">
        <v>117</v>
      </c>
      <c r="H235" s="68">
        <f>J160+J165+J170+J175+J180+J185+J190+J195+J200+J205+J210+J215+J220+J225+J230</f>
        <v>0</v>
      </c>
      <c r="I235" s="67" t="s">
        <v>118</v>
      </c>
      <c r="J235" s="69">
        <f>(L235-H235)</f>
        <v>0</v>
      </c>
      <c r="K235" s="67" t="s">
        <v>119</v>
      </c>
      <c r="L235" s="70">
        <f>L160+L165+L170+L175+L180+L185+L190+L195+L200+L205+L210+L215+L220+L225+L230</f>
        <v>0</v>
      </c>
      <c r="M235" s="12"/>
      <c r="N235" s="2"/>
      <c r="O235" s="2"/>
      <c r="P235" s="2"/>
      <c r="Q235" s="42">
        <f>0+Q160+Q165+Q170+Q175+Q180+Q185+Q190+Q195+Q200+Q205+Q210+Q215+Q220+Q225+Q230</f>
        <v>0</v>
      </c>
      <c r="R235" s="27">
        <f>0+R160+R165+R170+R175+R180+R185+R190+R195+R200+R205+R210+R215+R220+R225+R230</f>
        <v>0</v>
      </c>
      <c r="S235" s="71">
        <f>Q235*(1+J235)+R235</f>
        <v>0</v>
      </c>
    </row>
    <row r="236" thickTop="1" thickBot="1" ht="25" customHeight="1">
      <c r="A236" s="9"/>
      <c r="B236" s="72"/>
      <c r="C236" s="72"/>
      <c r="D236" s="72"/>
      <c r="E236" s="72"/>
      <c r="F236" s="72"/>
      <c r="G236" s="73" t="s">
        <v>120</v>
      </c>
      <c r="H236" s="74">
        <f>J160+J165+J170+J175+J180+J185+J190+J195+J200+J205+J210+J215+J220+J225+J230</f>
        <v>0</v>
      </c>
      <c r="I236" s="73" t="s">
        <v>121</v>
      </c>
      <c r="J236" s="75">
        <f>0+J235</f>
        <v>0</v>
      </c>
      <c r="K236" s="73" t="s">
        <v>122</v>
      </c>
      <c r="L236" s="76">
        <f>L160+L165+L170+L175+L180+L185+L190+L195+L200+L205+L210+L215+L220+L225+L230</f>
        <v>0</v>
      </c>
      <c r="M236" s="12"/>
      <c r="N236" s="2"/>
      <c r="O236" s="2"/>
      <c r="P236" s="2"/>
      <c r="Q236" s="2"/>
    </row>
    <row r="237">
      <c r="A237" s="13"/>
      <c r="B237" s="4"/>
      <c r="C237" s="4"/>
      <c r="D237" s="4"/>
      <c r="E237" s="4"/>
      <c r="F237" s="4"/>
      <c r="G237" s="4"/>
      <c r="H237" s="77"/>
      <c r="I237" s="4"/>
      <c r="J237" s="77"/>
      <c r="K237" s="4"/>
      <c r="L237" s="4"/>
      <c r="M237" s="14"/>
      <c r="N237" s="2"/>
      <c r="O237" s="2"/>
      <c r="P237" s="2"/>
      <c r="Q237" s="2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"/>
      <c r="O238" s="2"/>
      <c r="P238" s="2"/>
      <c r="Q238" s="2"/>
    </row>
  </sheetData>
  <mergeCells count="17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41:D41"/>
    <mergeCell ref="B42:D42"/>
    <mergeCell ref="B43:D43"/>
    <mergeCell ref="B44:D44"/>
    <mergeCell ref="B39:L39"/>
    <mergeCell ref="B21:D21"/>
    <mergeCell ref="B22:D22"/>
    <mergeCell ref="B23:D23"/>
    <mergeCell ref="B24:D24"/>
    <mergeCell ref="B25:D25"/>
    <mergeCell ref="B26:D26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81:D81"/>
    <mergeCell ref="B82:D82"/>
    <mergeCell ref="B83:D83"/>
    <mergeCell ref="B84:D84"/>
    <mergeCell ref="B87:L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5:L105"/>
    <mergeCell ref="B107:D107"/>
    <mergeCell ref="B108:D108"/>
    <mergeCell ref="B109:D109"/>
    <mergeCell ref="B110:D110"/>
    <mergeCell ref="B113:L113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6:L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59:L159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714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>
      <c r="A21" s="9"/>
      <c r="B21" s="45">
        <v>1</v>
      </c>
      <c r="C21" s="1"/>
      <c r="D21" s="1"/>
      <c r="E21" s="46" t="s">
        <v>124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>
      <c r="A22" s="9"/>
      <c r="B22" s="45">
        <v>2</v>
      </c>
      <c r="C22" s="1"/>
      <c r="D22" s="1"/>
      <c r="E22" s="46" t="s">
        <v>354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>
      <c r="A23" s="9"/>
      <c r="B23" s="45">
        <v>3</v>
      </c>
      <c r="C23" s="1"/>
      <c r="D23" s="1"/>
      <c r="E23" s="46" t="s">
        <v>715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>
      <c r="A24" s="9"/>
      <c r="B24" s="45">
        <v>4</v>
      </c>
      <c r="C24" s="1"/>
      <c r="D24" s="1"/>
      <c r="E24" s="46" t="s">
        <v>126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>
      <c r="A25" s="9"/>
      <c r="B25" s="45">
        <v>7</v>
      </c>
      <c r="C25" s="1"/>
      <c r="D25" s="1"/>
      <c r="E25" s="46" t="s">
        <v>716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>
      <c r="A26" s="9"/>
      <c r="B26" s="45">
        <v>8</v>
      </c>
      <c r="C26" s="1"/>
      <c r="D26" s="1"/>
      <c r="E26" s="46" t="s">
        <v>128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>
      <c r="A27" s="9"/>
      <c r="B27" s="45">
        <v>9</v>
      </c>
      <c r="C27" s="1"/>
      <c r="D27" s="1"/>
      <c r="E27" s="46" t="s">
        <v>355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58</v>
      </c>
      <c r="C31" s="43" t="s">
        <v>54</v>
      </c>
      <c r="D31" s="43" t="s">
        <v>59</v>
      </c>
      <c r="E31" s="43" t="s">
        <v>55</v>
      </c>
      <c r="F31" s="43" t="s">
        <v>60</v>
      </c>
      <c r="G31" s="44" t="s">
        <v>61</v>
      </c>
      <c r="H31" s="22" t="s">
        <v>62</v>
      </c>
      <c r="I31" s="22" t="s">
        <v>63</v>
      </c>
      <c r="J31" s="22" t="s">
        <v>16</v>
      </c>
      <c r="K31" s="44" t="s">
        <v>64</v>
      </c>
      <c r="L31" s="22" t="s">
        <v>17</v>
      </c>
      <c r="M31" s="78"/>
      <c r="N31" s="2"/>
      <c r="O31" s="2"/>
      <c r="P31" s="2"/>
      <c r="Q31" s="2"/>
    </row>
    <row r="32" ht="40" customHeight="1">
      <c r="A32" s="9"/>
      <c r="B32" s="48" t="s">
        <v>65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365</v>
      </c>
      <c r="D33" s="51" t="s">
        <v>3</v>
      </c>
      <c r="E33" s="51" t="s">
        <v>366</v>
      </c>
      <c r="F33" s="51" t="s">
        <v>3</v>
      </c>
      <c r="G33" s="52" t="s">
        <v>132</v>
      </c>
      <c r="H33" s="53">
        <v>640.69200000000001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69</v>
      </c>
      <c r="C34" s="1"/>
      <c r="D34" s="1"/>
      <c r="E34" s="58" t="s">
        <v>717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71</v>
      </c>
      <c r="C35" s="1"/>
      <c r="D35" s="1"/>
      <c r="E35" s="58" t="s">
        <v>718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73</v>
      </c>
      <c r="C36" s="1"/>
      <c r="D36" s="1"/>
      <c r="E36" s="58" t="s">
        <v>140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75</v>
      </c>
      <c r="C37" s="31"/>
      <c r="D37" s="31"/>
      <c r="E37" s="60" t="s">
        <v>76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56</v>
      </c>
      <c r="F38" s="1"/>
      <c r="G38" s="67" t="s">
        <v>117</v>
      </c>
      <c r="H38" s="68">
        <f>0+J33</f>
        <v>0</v>
      </c>
      <c r="I38" s="67" t="s">
        <v>118</v>
      </c>
      <c r="J38" s="69">
        <f>(L38-H38)</f>
        <v>0</v>
      </c>
      <c r="K38" s="67" t="s">
        <v>119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120</v>
      </c>
      <c r="H39" s="74">
        <f>0+J33</f>
        <v>0</v>
      </c>
      <c r="I39" s="73" t="s">
        <v>121</v>
      </c>
      <c r="J39" s="75">
        <f>0+J38</f>
        <v>0</v>
      </c>
      <c r="K39" s="73" t="s">
        <v>122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142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0">
        <v>2</v>
      </c>
      <c r="C41" s="51" t="s">
        <v>719</v>
      </c>
      <c r="D41" s="51" t="s">
        <v>3</v>
      </c>
      <c r="E41" s="51" t="s">
        <v>720</v>
      </c>
      <c r="F41" s="51" t="s">
        <v>3</v>
      </c>
      <c r="G41" s="52" t="s">
        <v>721</v>
      </c>
      <c r="H41" s="53">
        <v>88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69</v>
      </c>
      <c r="C42" s="1"/>
      <c r="D42" s="1"/>
      <c r="E42" s="58" t="s">
        <v>722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71</v>
      </c>
      <c r="C43" s="1"/>
      <c r="D43" s="1"/>
      <c r="E43" s="58" t="s">
        <v>723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73</v>
      </c>
      <c r="C44" s="1"/>
      <c r="D44" s="1"/>
      <c r="E44" s="58" t="s">
        <v>724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75</v>
      </c>
      <c r="C45" s="31"/>
      <c r="D45" s="31"/>
      <c r="E45" s="60" t="s">
        <v>76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3</v>
      </c>
      <c r="C46" s="51" t="s">
        <v>725</v>
      </c>
      <c r="D46" s="51" t="s">
        <v>3</v>
      </c>
      <c r="E46" s="51" t="s">
        <v>726</v>
      </c>
      <c r="F46" s="51" t="s">
        <v>3</v>
      </c>
      <c r="G46" s="52" t="s">
        <v>169</v>
      </c>
      <c r="H46" s="62">
        <v>80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69</v>
      </c>
      <c r="C47" s="1"/>
      <c r="D47" s="1"/>
      <c r="E47" s="58" t="s">
        <v>727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71</v>
      </c>
      <c r="C48" s="1"/>
      <c r="D48" s="1"/>
      <c r="E48" s="58" t="s">
        <v>728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73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75</v>
      </c>
      <c r="C50" s="31"/>
      <c r="D50" s="31"/>
      <c r="E50" s="60" t="s">
        <v>76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>
      <c r="A51" s="9"/>
      <c r="B51" s="50">
        <v>4</v>
      </c>
      <c r="C51" s="51" t="s">
        <v>392</v>
      </c>
      <c r="D51" s="51">
        <v>1</v>
      </c>
      <c r="E51" s="51" t="s">
        <v>393</v>
      </c>
      <c r="F51" s="51" t="s">
        <v>3</v>
      </c>
      <c r="G51" s="52" t="s">
        <v>159</v>
      </c>
      <c r="H51" s="62">
        <v>43.289999999999999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69</v>
      </c>
      <c r="C52" s="1"/>
      <c r="D52" s="1"/>
      <c r="E52" s="58" t="s">
        <v>730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71</v>
      </c>
      <c r="C53" s="1"/>
      <c r="D53" s="1"/>
      <c r="E53" s="58" t="s">
        <v>731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73</v>
      </c>
      <c r="C54" s="1"/>
      <c r="D54" s="1"/>
      <c r="E54" s="58" t="s">
        <v>396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75</v>
      </c>
      <c r="C55" s="31"/>
      <c r="D55" s="31"/>
      <c r="E55" s="60" t="s">
        <v>76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>
      <c r="A56" s="9"/>
      <c r="B56" s="50">
        <v>5</v>
      </c>
      <c r="C56" s="51" t="s">
        <v>392</v>
      </c>
      <c r="D56" s="51">
        <v>2</v>
      </c>
      <c r="E56" s="51" t="s">
        <v>393</v>
      </c>
      <c r="F56" s="51" t="s">
        <v>3</v>
      </c>
      <c r="G56" s="52" t="s">
        <v>159</v>
      </c>
      <c r="H56" s="62">
        <v>129.87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7" t="s">
        <v>69</v>
      </c>
      <c r="C57" s="1"/>
      <c r="D57" s="1"/>
      <c r="E57" s="58" t="s">
        <v>732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71</v>
      </c>
      <c r="C58" s="1"/>
      <c r="D58" s="1"/>
      <c r="E58" s="58" t="s">
        <v>733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73</v>
      </c>
      <c r="C59" s="1"/>
      <c r="D59" s="1"/>
      <c r="E59" s="58" t="s">
        <v>396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>
      <c r="A60" s="9"/>
      <c r="B60" s="59" t="s">
        <v>75</v>
      </c>
      <c r="C60" s="31"/>
      <c r="D60" s="31"/>
      <c r="E60" s="60" t="s">
        <v>76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>
      <c r="A61" s="9"/>
      <c r="B61" s="50">
        <v>6</v>
      </c>
      <c r="C61" s="51" t="s">
        <v>402</v>
      </c>
      <c r="D61" s="51">
        <v>1</v>
      </c>
      <c r="E61" s="51" t="s">
        <v>403</v>
      </c>
      <c r="F61" s="51" t="s">
        <v>3</v>
      </c>
      <c r="G61" s="52" t="s">
        <v>159</v>
      </c>
      <c r="H61" s="62">
        <v>72.150000000000006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7" t="s">
        <v>69</v>
      </c>
      <c r="C62" s="1"/>
      <c r="D62" s="1"/>
      <c r="E62" s="58" t="s">
        <v>734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71</v>
      </c>
      <c r="C63" s="1"/>
      <c r="D63" s="1"/>
      <c r="E63" s="58" t="s">
        <v>735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73</v>
      </c>
      <c r="C64" s="1"/>
      <c r="D64" s="1"/>
      <c r="E64" s="58" t="s">
        <v>401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>
      <c r="A65" s="9"/>
      <c r="B65" s="59" t="s">
        <v>75</v>
      </c>
      <c r="C65" s="31"/>
      <c r="D65" s="31"/>
      <c r="E65" s="60" t="s">
        <v>76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>
      <c r="A66" s="9"/>
      <c r="B66" s="50">
        <v>7</v>
      </c>
      <c r="C66" s="51" t="s">
        <v>402</v>
      </c>
      <c r="D66" s="51">
        <v>2</v>
      </c>
      <c r="E66" s="51" t="s">
        <v>403</v>
      </c>
      <c r="F66" s="51" t="s">
        <v>3</v>
      </c>
      <c r="G66" s="52" t="s">
        <v>159</v>
      </c>
      <c r="H66" s="62">
        <v>216.44999999999999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7" t="s">
        <v>69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71</v>
      </c>
      <c r="C68" s="1"/>
      <c r="D68" s="1"/>
      <c r="E68" s="58" t="s">
        <v>737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73</v>
      </c>
      <c r="C69" s="1"/>
      <c r="D69" s="1"/>
      <c r="E69" s="58" t="s">
        <v>401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>
      <c r="A70" s="9"/>
      <c r="B70" s="59" t="s">
        <v>75</v>
      </c>
      <c r="C70" s="31"/>
      <c r="D70" s="31"/>
      <c r="E70" s="60" t="s">
        <v>76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>
      <c r="A71" s="9"/>
      <c r="B71" s="50">
        <v>8</v>
      </c>
      <c r="C71" s="51" t="s">
        <v>406</v>
      </c>
      <c r="D71" s="51" t="s">
        <v>3</v>
      </c>
      <c r="E71" s="51" t="s">
        <v>407</v>
      </c>
      <c r="F71" s="51" t="s">
        <v>3</v>
      </c>
      <c r="G71" s="52" t="s">
        <v>159</v>
      </c>
      <c r="H71" s="62">
        <v>115.44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69</v>
      </c>
      <c r="C72" s="1"/>
      <c r="D72" s="1"/>
      <c r="E72" s="58" t="s">
        <v>738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71</v>
      </c>
      <c r="C73" s="1"/>
      <c r="D73" s="1"/>
      <c r="E73" s="58" t="s">
        <v>739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73</v>
      </c>
      <c r="C74" s="1"/>
      <c r="D74" s="1"/>
      <c r="E74" s="58" t="s">
        <v>401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75</v>
      </c>
      <c r="C75" s="31"/>
      <c r="D75" s="31"/>
      <c r="E75" s="60" t="s">
        <v>76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9</v>
      </c>
      <c r="C76" s="51" t="s">
        <v>183</v>
      </c>
      <c r="D76" s="51" t="s">
        <v>3</v>
      </c>
      <c r="E76" s="51" t="s">
        <v>184</v>
      </c>
      <c r="F76" s="51" t="s">
        <v>3</v>
      </c>
      <c r="G76" s="52" t="s">
        <v>159</v>
      </c>
      <c r="H76" s="62">
        <v>173.16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69</v>
      </c>
      <c r="C77" s="1"/>
      <c r="D77" s="1"/>
      <c r="E77" s="58" t="s">
        <v>740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71</v>
      </c>
      <c r="C78" s="1"/>
      <c r="D78" s="1"/>
      <c r="E78" s="58" t="s">
        <v>741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73</v>
      </c>
      <c r="C79" s="1"/>
      <c r="D79" s="1"/>
      <c r="E79" s="58" t="s">
        <v>426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75</v>
      </c>
      <c r="C80" s="31"/>
      <c r="D80" s="31"/>
      <c r="E80" s="60" t="s">
        <v>76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10</v>
      </c>
      <c r="C81" s="51" t="s">
        <v>742</v>
      </c>
      <c r="D81" s="51" t="s">
        <v>3</v>
      </c>
      <c r="E81" s="51" t="s">
        <v>743</v>
      </c>
      <c r="F81" s="51" t="s">
        <v>3</v>
      </c>
      <c r="G81" s="52" t="s">
        <v>145</v>
      </c>
      <c r="H81" s="62">
        <v>11.25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69</v>
      </c>
      <c r="C82" s="1"/>
      <c r="D82" s="1"/>
      <c r="E82" s="58" t="s">
        <v>744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71</v>
      </c>
      <c r="C83" s="1"/>
      <c r="D83" s="1"/>
      <c r="E83" s="58" t="s">
        <v>745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73</v>
      </c>
      <c r="C84" s="1"/>
      <c r="D84" s="1"/>
      <c r="E84" s="58" t="s">
        <v>746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75</v>
      </c>
      <c r="C85" s="31"/>
      <c r="D85" s="31"/>
      <c r="E85" s="60" t="s">
        <v>76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124</v>
      </c>
      <c r="F86" s="1"/>
      <c r="G86" s="67" t="s">
        <v>117</v>
      </c>
      <c r="H86" s="68">
        <f>J41+J46+J51+J56+J61+J66+J71+J76+J81</f>
        <v>0</v>
      </c>
      <c r="I86" s="67" t="s">
        <v>118</v>
      </c>
      <c r="J86" s="69">
        <f>(L86-H86)</f>
        <v>0</v>
      </c>
      <c r="K86" s="67" t="s">
        <v>119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120</v>
      </c>
      <c r="H87" s="74">
        <f>J41+J46+J51+J56+J61+J66+J71+J76+J81</f>
        <v>0</v>
      </c>
      <c r="I87" s="73" t="s">
        <v>121</v>
      </c>
      <c r="J87" s="75">
        <f>0+J86</f>
        <v>0</v>
      </c>
      <c r="K87" s="73" t="s">
        <v>122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451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0">
        <v>11</v>
      </c>
      <c r="C89" s="51" t="s">
        <v>747</v>
      </c>
      <c r="D89" s="51" t="s">
        <v>3</v>
      </c>
      <c r="E89" s="51" t="s">
        <v>748</v>
      </c>
      <c r="F89" s="51" t="s">
        <v>3</v>
      </c>
      <c r="G89" s="52" t="s">
        <v>159</v>
      </c>
      <c r="H89" s="53">
        <v>9.9000000000000004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69</v>
      </c>
      <c r="C90" s="1"/>
      <c r="D90" s="1"/>
      <c r="E90" s="58" t="s">
        <v>749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71</v>
      </c>
      <c r="C91" s="1"/>
      <c r="D91" s="1"/>
      <c r="E91" s="58" t="s">
        <v>750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73</v>
      </c>
      <c r="C92" s="1"/>
      <c r="D92" s="1"/>
      <c r="E92" s="58" t="s">
        <v>751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75</v>
      </c>
      <c r="C93" s="31"/>
      <c r="D93" s="31"/>
      <c r="E93" s="60" t="s">
        <v>76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12</v>
      </c>
      <c r="C94" s="51" t="s">
        <v>452</v>
      </c>
      <c r="D94" s="51" t="s">
        <v>3</v>
      </c>
      <c r="E94" s="51" t="s">
        <v>453</v>
      </c>
      <c r="F94" s="51" t="s">
        <v>3</v>
      </c>
      <c r="G94" s="52" t="s">
        <v>145</v>
      </c>
      <c r="H94" s="62">
        <v>132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69</v>
      </c>
      <c r="C95" s="1"/>
      <c r="D95" s="1"/>
      <c r="E95" s="58" t="s">
        <v>752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71</v>
      </c>
      <c r="C96" s="1"/>
      <c r="D96" s="1"/>
      <c r="E96" s="58" t="s">
        <v>753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73</v>
      </c>
      <c r="C97" s="1"/>
      <c r="D97" s="1"/>
      <c r="E97" s="58" t="s">
        <v>456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75</v>
      </c>
      <c r="C98" s="31"/>
      <c r="D98" s="31"/>
      <c r="E98" s="60" t="s">
        <v>76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13</v>
      </c>
      <c r="C99" s="51" t="s">
        <v>754</v>
      </c>
      <c r="D99" s="51" t="s">
        <v>3</v>
      </c>
      <c r="E99" s="51" t="s">
        <v>755</v>
      </c>
      <c r="F99" s="51" t="s">
        <v>3</v>
      </c>
      <c r="G99" s="52" t="s">
        <v>159</v>
      </c>
      <c r="H99" s="62">
        <v>17.82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69</v>
      </c>
      <c r="C100" s="1"/>
      <c r="D100" s="1"/>
      <c r="E100" s="58" t="s">
        <v>756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71</v>
      </c>
      <c r="C101" s="1"/>
      <c r="D101" s="1"/>
      <c r="E101" s="58" t="s">
        <v>757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73</v>
      </c>
      <c r="C102" s="1"/>
      <c r="D102" s="1"/>
      <c r="E102" s="58" t="s">
        <v>758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75</v>
      </c>
      <c r="C103" s="31"/>
      <c r="D103" s="31"/>
      <c r="E103" s="60" t="s">
        <v>76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>
      <c r="A104" s="9"/>
      <c r="B104" s="50">
        <v>14</v>
      </c>
      <c r="C104" s="51" t="s">
        <v>759</v>
      </c>
      <c r="D104" s="51" t="s">
        <v>3</v>
      </c>
      <c r="E104" s="51" t="s">
        <v>760</v>
      </c>
      <c r="F104" s="51" t="s">
        <v>3</v>
      </c>
      <c r="G104" s="52" t="s">
        <v>169</v>
      </c>
      <c r="H104" s="62">
        <v>1065.5999999999999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69</v>
      </c>
      <c r="C105" s="1"/>
      <c r="D105" s="1"/>
      <c r="E105" s="58" t="s">
        <v>761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71</v>
      </c>
      <c r="C106" s="1"/>
      <c r="D106" s="1"/>
      <c r="E106" s="58" t="s">
        <v>762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73</v>
      </c>
      <c r="C107" s="1"/>
      <c r="D107" s="1"/>
      <c r="E107" s="58" t="s">
        <v>763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75</v>
      </c>
      <c r="C108" s="31"/>
      <c r="D108" s="31"/>
      <c r="E108" s="60" t="s">
        <v>76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15</v>
      </c>
      <c r="C109" s="51" t="s">
        <v>764</v>
      </c>
      <c r="D109" s="51" t="s">
        <v>3</v>
      </c>
      <c r="E109" s="51" t="s">
        <v>765</v>
      </c>
      <c r="F109" s="51" t="s">
        <v>3</v>
      </c>
      <c r="G109" s="52" t="s">
        <v>94</v>
      </c>
      <c r="H109" s="62">
        <v>165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69</v>
      </c>
      <c r="C110" s="1"/>
      <c r="D110" s="1"/>
      <c r="E110" s="58" t="s">
        <v>766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71</v>
      </c>
      <c r="C111" s="1"/>
      <c r="D111" s="1"/>
      <c r="E111" s="58" t="s">
        <v>767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73</v>
      </c>
      <c r="C112" s="1"/>
      <c r="D112" s="1"/>
      <c r="E112" s="58" t="s">
        <v>768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75</v>
      </c>
      <c r="C113" s="31"/>
      <c r="D113" s="31"/>
      <c r="E113" s="60" t="s">
        <v>76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769</v>
      </c>
      <c r="D114" s="51" t="s">
        <v>3</v>
      </c>
      <c r="E114" s="51" t="s">
        <v>770</v>
      </c>
      <c r="F114" s="51" t="s">
        <v>3</v>
      </c>
      <c r="G114" s="52" t="s">
        <v>159</v>
      </c>
      <c r="H114" s="62">
        <v>19.536000000000001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69</v>
      </c>
      <c r="C115" s="1"/>
      <c r="D115" s="1"/>
      <c r="E115" s="58" t="s">
        <v>771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71</v>
      </c>
      <c r="C116" s="1"/>
      <c r="D116" s="1"/>
      <c r="E116" s="58" t="s">
        <v>772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73</v>
      </c>
      <c r="C117" s="1"/>
      <c r="D117" s="1"/>
      <c r="E117" s="58" t="s">
        <v>613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75</v>
      </c>
      <c r="C118" s="31"/>
      <c r="D118" s="31"/>
      <c r="E118" s="60" t="s">
        <v>76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>
      <c r="A119" s="9"/>
      <c r="B119" s="50">
        <v>17</v>
      </c>
      <c r="C119" s="51" t="s">
        <v>773</v>
      </c>
      <c r="D119" s="51" t="s">
        <v>3</v>
      </c>
      <c r="E119" s="51" t="s">
        <v>774</v>
      </c>
      <c r="F119" s="51" t="s">
        <v>3</v>
      </c>
      <c r="G119" s="52" t="s">
        <v>132</v>
      </c>
      <c r="H119" s="62">
        <v>0.084000000000000005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69</v>
      </c>
      <c r="C120" s="1"/>
      <c r="D120" s="1"/>
      <c r="E120" s="58" t="s">
        <v>775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71</v>
      </c>
      <c r="C121" s="1"/>
      <c r="D121" s="1"/>
      <c r="E121" s="58" t="s">
        <v>776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73</v>
      </c>
      <c r="C122" s="1"/>
      <c r="D122" s="1"/>
      <c r="E122" s="58" t="s">
        <v>777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75</v>
      </c>
      <c r="C123" s="31"/>
      <c r="D123" s="31"/>
      <c r="E123" s="60" t="s">
        <v>76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>
      <c r="A124" s="9"/>
      <c r="B124" s="50">
        <v>18</v>
      </c>
      <c r="C124" s="51" t="s">
        <v>778</v>
      </c>
      <c r="D124" s="51" t="s">
        <v>3</v>
      </c>
      <c r="E124" s="51" t="s">
        <v>779</v>
      </c>
      <c r="F124" s="51" t="s">
        <v>3</v>
      </c>
      <c r="G124" s="52" t="s">
        <v>132</v>
      </c>
      <c r="H124" s="62">
        <v>1.754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7" t="s">
        <v>69</v>
      </c>
      <c r="C125" s="1"/>
      <c r="D125" s="1"/>
      <c r="E125" s="58" t="s">
        <v>780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71</v>
      </c>
      <c r="C126" s="1"/>
      <c r="D126" s="1"/>
      <c r="E126" s="58" t="s">
        <v>781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73</v>
      </c>
      <c r="C127" s="1"/>
      <c r="D127" s="1"/>
      <c r="E127" s="58" t="s">
        <v>777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>
      <c r="A128" s="9"/>
      <c r="B128" s="59" t="s">
        <v>75</v>
      </c>
      <c r="C128" s="31"/>
      <c r="D128" s="31"/>
      <c r="E128" s="60" t="s">
        <v>76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354</v>
      </c>
      <c r="F129" s="1"/>
      <c r="G129" s="67" t="s">
        <v>117</v>
      </c>
      <c r="H129" s="68">
        <f>J89+J94+J99+J104+J109+J114+J119+J124</f>
        <v>0</v>
      </c>
      <c r="I129" s="67" t="s">
        <v>118</v>
      </c>
      <c r="J129" s="69">
        <f>(L129-H129)</f>
        <v>0</v>
      </c>
      <c r="K129" s="67" t="s">
        <v>119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120</v>
      </c>
      <c r="H130" s="74">
        <f>J89+J94+J99+J104+J109+J114+J119+J124</f>
        <v>0</v>
      </c>
      <c r="I130" s="73" t="s">
        <v>121</v>
      </c>
      <c r="J130" s="75">
        <f>0+J129</f>
        <v>0</v>
      </c>
      <c r="K130" s="73" t="s">
        <v>122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782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0">
        <v>19</v>
      </c>
      <c r="C132" s="51" t="s">
        <v>783</v>
      </c>
      <c r="D132" s="51" t="s">
        <v>3</v>
      </c>
      <c r="E132" s="51" t="s">
        <v>784</v>
      </c>
      <c r="F132" s="51" t="s">
        <v>3</v>
      </c>
      <c r="G132" s="52" t="s">
        <v>159</v>
      </c>
      <c r="H132" s="53">
        <v>23.100000000000001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69</v>
      </c>
      <c r="C133" s="1"/>
      <c r="D133" s="1"/>
      <c r="E133" s="58" t="s">
        <v>785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71</v>
      </c>
      <c r="C134" s="1"/>
      <c r="D134" s="1"/>
      <c r="E134" s="58" t="s">
        <v>786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73</v>
      </c>
      <c r="C135" s="1"/>
      <c r="D135" s="1"/>
      <c r="E135" s="58" t="s">
        <v>787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75</v>
      </c>
      <c r="C136" s="31"/>
      <c r="D136" s="31"/>
      <c r="E136" s="60" t="s">
        <v>76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788</v>
      </c>
      <c r="D137" s="51" t="s">
        <v>3</v>
      </c>
      <c r="E137" s="51" t="s">
        <v>789</v>
      </c>
      <c r="F137" s="51" t="s">
        <v>3</v>
      </c>
      <c r="G137" s="52" t="s">
        <v>132</v>
      </c>
      <c r="H137" s="62">
        <v>2.5409999999999999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69</v>
      </c>
      <c r="C138" s="1"/>
      <c r="D138" s="1"/>
      <c r="E138" s="58" t="s">
        <v>790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71</v>
      </c>
      <c r="C139" s="1"/>
      <c r="D139" s="1"/>
      <c r="E139" s="58" t="s">
        <v>791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73</v>
      </c>
      <c r="C140" s="1"/>
      <c r="D140" s="1"/>
      <c r="E140" s="58" t="s">
        <v>792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75</v>
      </c>
      <c r="C141" s="31"/>
      <c r="D141" s="31"/>
      <c r="E141" s="60" t="s">
        <v>76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793</v>
      </c>
      <c r="D142" s="51" t="s">
        <v>3</v>
      </c>
      <c r="E142" s="51" t="s">
        <v>794</v>
      </c>
      <c r="F142" s="51" t="s">
        <v>3</v>
      </c>
      <c r="G142" s="52" t="s">
        <v>159</v>
      </c>
      <c r="H142" s="62">
        <v>39.600000000000001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69</v>
      </c>
      <c r="C143" s="1"/>
      <c r="D143" s="1"/>
      <c r="E143" s="58" t="s">
        <v>795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71</v>
      </c>
      <c r="C144" s="1"/>
      <c r="D144" s="1"/>
      <c r="E144" s="58" t="s">
        <v>796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73</v>
      </c>
      <c r="C145" s="1"/>
      <c r="D145" s="1"/>
      <c r="E145" s="58" t="s">
        <v>797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75</v>
      </c>
      <c r="C146" s="31"/>
      <c r="D146" s="31"/>
      <c r="E146" s="60" t="s">
        <v>76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>
      <c r="A147" s="9"/>
      <c r="B147" s="50">
        <v>22</v>
      </c>
      <c r="C147" s="51" t="s">
        <v>798</v>
      </c>
      <c r="D147" s="51" t="s">
        <v>3</v>
      </c>
      <c r="E147" s="51" t="s">
        <v>799</v>
      </c>
      <c r="F147" s="51" t="s">
        <v>3</v>
      </c>
      <c r="G147" s="52" t="s">
        <v>159</v>
      </c>
      <c r="H147" s="62">
        <v>116.16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69</v>
      </c>
      <c r="C148" s="1"/>
      <c r="D148" s="1"/>
      <c r="E148" s="58" t="s">
        <v>800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71</v>
      </c>
      <c r="C149" s="1"/>
      <c r="D149" s="1"/>
      <c r="E149" s="58" t="s">
        <v>801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73</v>
      </c>
      <c r="C150" s="1"/>
      <c r="D150" s="1"/>
      <c r="E150" s="58" t="s">
        <v>624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75</v>
      </c>
      <c r="C151" s="31"/>
      <c r="D151" s="31"/>
      <c r="E151" s="60" t="s">
        <v>76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23</v>
      </c>
      <c r="C152" s="51" t="s">
        <v>802</v>
      </c>
      <c r="D152" s="51" t="s">
        <v>3</v>
      </c>
      <c r="E152" s="51" t="s">
        <v>803</v>
      </c>
      <c r="F152" s="51" t="s">
        <v>3</v>
      </c>
      <c r="G152" s="52" t="s">
        <v>159</v>
      </c>
      <c r="H152" s="62">
        <v>88.019000000000005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69</v>
      </c>
      <c r="C153" s="1"/>
      <c r="D153" s="1"/>
      <c r="E153" s="58" t="s">
        <v>804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71</v>
      </c>
      <c r="C154" s="1"/>
      <c r="D154" s="1"/>
      <c r="E154" s="58" t="s">
        <v>805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73</v>
      </c>
      <c r="C155" s="1"/>
      <c r="D155" s="1"/>
      <c r="E155" s="58" t="s">
        <v>624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75</v>
      </c>
      <c r="C156" s="31"/>
      <c r="D156" s="31"/>
      <c r="E156" s="60" t="s">
        <v>76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>
      <c r="A157" s="9"/>
      <c r="B157" s="50">
        <v>24</v>
      </c>
      <c r="C157" s="51" t="s">
        <v>806</v>
      </c>
      <c r="D157" s="51" t="s">
        <v>3</v>
      </c>
      <c r="E157" s="51" t="s">
        <v>807</v>
      </c>
      <c r="F157" s="51" t="s">
        <v>3</v>
      </c>
      <c r="G157" s="52" t="s">
        <v>132</v>
      </c>
      <c r="H157" s="62">
        <v>2.641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7" t="s">
        <v>69</v>
      </c>
      <c r="C158" s="1"/>
      <c r="D158" s="1"/>
      <c r="E158" s="58" t="s">
        <v>808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7" t="s">
        <v>71</v>
      </c>
      <c r="C159" s="1"/>
      <c r="D159" s="1"/>
      <c r="E159" s="58" t="s">
        <v>809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73</v>
      </c>
      <c r="C160" s="1"/>
      <c r="D160" s="1"/>
      <c r="E160" s="58" t="s">
        <v>810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>
      <c r="A161" s="9"/>
      <c r="B161" s="59" t="s">
        <v>75</v>
      </c>
      <c r="C161" s="31"/>
      <c r="D161" s="31"/>
      <c r="E161" s="60" t="s">
        <v>76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>
      <c r="A162" s="9"/>
      <c r="B162" s="50">
        <v>25</v>
      </c>
      <c r="C162" s="51" t="s">
        <v>811</v>
      </c>
      <c r="D162" s="51" t="s">
        <v>3</v>
      </c>
      <c r="E162" s="51" t="s">
        <v>812</v>
      </c>
      <c r="F162" s="51" t="s">
        <v>3</v>
      </c>
      <c r="G162" s="52" t="s">
        <v>132</v>
      </c>
      <c r="H162" s="62">
        <v>2.2000000000000002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7" t="s">
        <v>69</v>
      </c>
      <c r="C163" s="1"/>
      <c r="D163" s="1"/>
      <c r="E163" s="58" t="s">
        <v>813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71</v>
      </c>
      <c r="C164" s="1"/>
      <c r="D164" s="1"/>
      <c r="E164" s="58" t="s">
        <v>814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73</v>
      </c>
      <c r="C165" s="1"/>
      <c r="D165" s="1"/>
      <c r="E165" s="58" t="s">
        <v>810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>
      <c r="A166" s="9"/>
      <c r="B166" s="59" t="s">
        <v>75</v>
      </c>
      <c r="C166" s="31"/>
      <c r="D166" s="31"/>
      <c r="E166" s="60" t="s">
        <v>76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715</v>
      </c>
      <c r="F167" s="1"/>
      <c r="G167" s="67" t="s">
        <v>117</v>
      </c>
      <c r="H167" s="68">
        <f>J132+J137+J142+J147+J152+J157+J162</f>
        <v>0</v>
      </c>
      <c r="I167" s="67" t="s">
        <v>118</v>
      </c>
      <c r="J167" s="69">
        <f>(L167-H167)</f>
        <v>0</v>
      </c>
      <c r="K167" s="67" t="s">
        <v>119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120</v>
      </c>
      <c r="H168" s="74">
        <f>J132+J137+J142+J147+J152+J157+J162</f>
        <v>0</v>
      </c>
      <c r="I168" s="73" t="s">
        <v>121</v>
      </c>
      <c r="J168" s="75">
        <f>0+J167</f>
        <v>0</v>
      </c>
      <c r="K168" s="73" t="s">
        <v>122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222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0">
        <v>26</v>
      </c>
      <c r="C170" s="51" t="s">
        <v>815</v>
      </c>
      <c r="D170" s="51" t="s">
        <v>3</v>
      </c>
      <c r="E170" s="51" t="s">
        <v>816</v>
      </c>
      <c r="F170" s="51" t="s">
        <v>3</v>
      </c>
      <c r="G170" s="52" t="s">
        <v>159</v>
      </c>
      <c r="H170" s="53">
        <v>13.199999999999999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7" t="s">
        <v>69</v>
      </c>
      <c r="C171" s="1"/>
      <c r="D171" s="1"/>
      <c r="E171" s="58" t="s">
        <v>817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71</v>
      </c>
      <c r="C172" s="1"/>
      <c r="D172" s="1"/>
      <c r="E172" s="58" t="s">
        <v>818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73</v>
      </c>
      <c r="C173" s="1"/>
      <c r="D173" s="1"/>
      <c r="E173" s="58" t="s">
        <v>624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>
      <c r="A174" s="9"/>
      <c r="B174" s="59" t="s">
        <v>75</v>
      </c>
      <c r="C174" s="31"/>
      <c r="D174" s="31"/>
      <c r="E174" s="60" t="s">
        <v>76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>
      <c r="A175" s="9"/>
      <c r="B175" s="50">
        <v>27</v>
      </c>
      <c r="C175" s="51" t="s">
        <v>819</v>
      </c>
      <c r="D175" s="51" t="s">
        <v>3</v>
      </c>
      <c r="E175" s="51" t="s">
        <v>820</v>
      </c>
      <c r="F175" s="51" t="s">
        <v>3</v>
      </c>
      <c r="G175" s="52" t="s">
        <v>159</v>
      </c>
      <c r="H175" s="62">
        <v>115.44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69</v>
      </c>
      <c r="C176" s="1"/>
      <c r="D176" s="1"/>
      <c r="E176" s="58" t="s">
        <v>821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71</v>
      </c>
      <c r="C177" s="1"/>
      <c r="D177" s="1"/>
      <c r="E177" s="58" t="s">
        <v>822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73</v>
      </c>
      <c r="C178" s="1"/>
      <c r="D178" s="1"/>
      <c r="E178" s="58" t="s">
        <v>823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75</v>
      </c>
      <c r="C179" s="31"/>
      <c r="D179" s="31"/>
      <c r="E179" s="60" t="s">
        <v>76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28</v>
      </c>
      <c r="C180" s="51" t="s">
        <v>824</v>
      </c>
      <c r="D180" s="51" t="s">
        <v>3</v>
      </c>
      <c r="E180" s="51" t="s">
        <v>825</v>
      </c>
      <c r="F180" s="51" t="s">
        <v>3</v>
      </c>
      <c r="G180" s="52" t="s">
        <v>159</v>
      </c>
      <c r="H180" s="62">
        <v>41.259999999999998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69</v>
      </c>
      <c r="C181" s="1"/>
      <c r="D181" s="1"/>
      <c r="E181" s="58" t="s">
        <v>826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71</v>
      </c>
      <c r="C182" s="1"/>
      <c r="D182" s="1"/>
      <c r="E182" s="58" t="s">
        <v>827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73</v>
      </c>
      <c r="C183" s="1"/>
      <c r="D183" s="1"/>
      <c r="E183" s="58" t="s">
        <v>608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75</v>
      </c>
      <c r="C184" s="31"/>
      <c r="D184" s="31"/>
      <c r="E184" s="60" t="s">
        <v>76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29</v>
      </c>
      <c r="C185" s="51" t="s">
        <v>467</v>
      </c>
      <c r="D185" s="51">
        <v>1</v>
      </c>
      <c r="E185" s="51" t="s">
        <v>468</v>
      </c>
      <c r="F185" s="51" t="s">
        <v>3</v>
      </c>
      <c r="G185" s="52" t="s">
        <v>159</v>
      </c>
      <c r="H185" s="62">
        <v>34.780000000000001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69</v>
      </c>
      <c r="C186" s="1"/>
      <c r="D186" s="1"/>
      <c r="E186" s="58" t="s">
        <v>828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71</v>
      </c>
      <c r="C187" s="1"/>
      <c r="D187" s="1"/>
      <c r="E187" s="58" t="s">
        <v>829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73</v>
      </c>
      <c r="C188" s="1"/>
      <c r="D188" s="1"/>
      <c r="E188" s="58" t="s">
        <v>471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75</v>
      </c>
      <c r="C189" s="31"/>
      <c r="D189" s="31"/>
      <c r="E189" s="60" t="s">
        <v>76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30</v>
      </c>
      <c r="C190" s="51" t="s">
        <v>467</v>
      </c>
      <c r="D190" s="51">
        <v>2</v>
      </c>
      <c r="E190" s="51" t="s">
        <v>468</v>
      </c>
      <c r="F190" s="51" t="s">
        <v>3</v>
      </c>
      <c r="G190" s="52" t="s">
        <v>159</v>
      </c>
      <c r="H190" s="62">
        <v>57.719999999999999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69</v>
      </c>
      <c r="C191" s="1"/>
      <c r="D191" s="1"/>
      <c r="E191" s="58" t="s">
        <v>830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71</v>
      </c>
      <c r="C192" s="1"/>
      <c r="D192" s="1"/>
      <c r="E192" s="58" t="s">
        <v>831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73</v>
      </c>
      <c r="C193" s="1"/>
      <c r="D193" s="1"/>
      <c r="E193" s="58" t="s">
        <v>474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75</v>
      </c>
      <c r="C194" s="31"/>
      <c r="D194" s="31"/>
      <c r="E194" s="60" t="s">
        <v>76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126</v>
      </c>
      <c r="F195" s="1"/>
      <c r="G195" s="67" t="s">
        <v>117</v>
      </c>
      <c r="H195" s="68">
        <f>J170+J175+J180+J185+J190</f>
        <v>0</v>
      </c>
      <c r="I195" s="67" t="s">
        <v>118</v>
      </c>
      <c r="J195" s="69">
        <f>(L195-H195)</f>
        <v>0</v>
      </c>
      <c r="K195" s="67" t="s">
        <v>119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120</v>
      </c>
      <c r="H196" s="74">
        <f>J170+J175+J180+J185+J190</f>
        <v>0</v>
      </c>
      <c r="I196" s="73" t="s">
        <v>121</v>
      </c>
      <c r="J196" s="75">
        <f>0+J195</f>
        <v>0</v>
      </c>
      <c r="K196" s="73" t="s">
        <v>122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832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0">
        <v>31</v>
      </c>
      <c r="C198" s="51" t="s">
        <v>833</v>
      </c>
      <c r="D198" s="51" t="s">
        <v>3</v>
      </c>
      <c r="E198" s="51" t="s">
        <v>834</v>
      </c>
      <c r="F198" s="51" t="s">
        <v>3</v>
      </c>
      <c r="G198" s="52" t="s">
        <v>145</v>
      </c>
      <c r="H198" s="53">
        <v>198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7" t="s">
        <v>69</v>
      </c>
      <c r="C199" s="1"/>
      <c r="D199" s="1"/>
      <c r="E199" s="58" t="s">
        <v>835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71</v>
      </c>
      <c r="C200" s="1"/>
      <c r="D200" s="1"/>
      <c r="E200" s="58" t="s">
        <v>836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7" t="s">
        <v>73</v>
      </c>
      <c r="C201" s="1"/>
      <c r="D201" s="1"/>
      <c r="E201" s="58" t="s">
        <v>837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>
      <c r="A202" s="9"/>
      <c r="B202" s="59" t="s">
        <v>75</v>
      </c>
      <c r="C202" s="31"/>
      <c r="D202" s="31"/>
      <c r="E202" s="60" t="s">
        <v>76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>
      <c r="A203" s="9"/>
      <c r="B203" s="50">
        <v>32</v>
      </c>
      <c r="C203" s="51" t="s">
        <v>838</v>
      </c>
      <c r="D203" s="51" t="s">
        <v>3</v>
      </c>
      <c r="E203" s="51" t="s">
        <v>839</v>
      </c>
      <c r="F203" s="51" t="s">
        <v>3</v>
      </c>
      <c r="G203" s="52" t="s">
        <v>145</v>
      </c>
      <c r="H203" s="62">
        <v>198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7" t="s">
        <v>69</v>
      </c>
      <c r="C204" s="1"/>
      <c r="D204" s="1"/>
      <c r="E204" s="58" t="s">
        <v>840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7" t="s">
        <v>71</v>
      </c>
      <c r="C205" s="1"/>
      <c r="D205" s="1"/>
      <c r="E205" s="58" t="s">
        <v>836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>
      <c r="A206" s="9"/>
      <c r="B206" s="57" t="s">
        <v>73</v>
      </c>
      <c r="C206" s="1"/>
      <c r="D206" s="1"/>
      <c r="E206" s="58" t="s">
        <v>841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>
      <c r="A207" s="9"/>
      <c r="B207" s="59" t="s">
        <v>75</v>
      </c>
      <c r="C207" s="31"/>
      <c r="D207" s="31"/>
      <c r="E207" s="60" t="s">
        <v>76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>
      <c r="A208" s="9"/>
      <c r="B208" s="50">
        <v>33</v>
      </c>
      <c r="C208" s="51" t="s">
        <v>842</v>
      </c>
      <c r="D208" s="51" t="s">
        <v>3</v>
      </c>
      <c r="E208" s="51" t="s">
        <v>843</v>
      </c>
      <c r="F208" s="51" t="s">
        <v>3</v>
      </c>
      <c r="G208" s="52" t="s">
        <v>145</v>
      </c>
      <c r="H208" s="62">
        <v>16.5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7" t="s">
        <v>69</v>
      </c>
      <c r="C209" s="1"/>
      <c r="D209" s="1"/>
      <c r="E209" s="58" t="s">
        <v>844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>
      <c r="A210" s="9"/>
      <c r="B210" s="57" t="s">
        <v>71</v>
      </c>
      <c r="C210" s="1"/>
      <c r="D210" s="1"/>
      <c r="E210" s="58" t="s">
        <v>845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>
      <c r="A211" s="9"/>
      <c r="B211" s="57" t="s">
        <v>73</v>
      </c>
      <c r="C211" s="1"/>
      <c r="D211" s="1"/>
      <c r="E211" s="58" t="s">
        <v>846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>
      <c r="A212" s="9"/>
      <c r="B212" s="59" t="s">
        <v>75</v>
      </c>
      <c r="C212" s="31"/>
      <c r="D212" s="31"/>
      <c r="E212" s="60" t="s">
        <v>76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716</v>
      </c>
      <c r="F213" s="1"/>
      <c r="G213" s="67" t="s">
        <v>117</v>
      </c>
      <c r="H213" s="68">
        <f>J198+J203+J208</f>
        <v>0</v>
      </c>
      <c r="I213" s="67" t="s">
        <v>118</v>
      </c>
      <c r="J213" s="69">
        <f>(L213-H213)</f>
        <v>0</v>
      </c>
      <c r="K213" s="67" t="s">
        <v>119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120</v>
      </c>
      <c r="H214" s="74">
        <f>J198+J203+J208</f>
        <v>0</v>
      </c>
      <c r="I214" s="73" t="s">
        <v>121</v>
      </c>
      <c r="J214" s="75">
        <f>0+J213</f>
        <v>0</v>
      </c>
      <c r="K214" s="73" t="s">
        <v>122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274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0">
        <v>34</v>
      </c>
      <c r="C216" s="51" t="s">
        <v>847</v>
      </c>
      <c r="D216" s="51" t="s">
        <v>3</v>
      </c>
      <c r="E216" s="51" t="s">
        <v>848</v>
      </c>
      <c r="F216" s="51" t="s">
        <v>3</v>
      </c>
      <c r="G216" s="52" t="s">
        <v>169</v>
      </c>
      <c r="H216" s="53">
        <v>7.5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57" t="s">
        <v>69</v>
      </c>
      <c r="C217" s="1"/>
      <c r="D217" s="1"/>
      <c r="E217" s="58" t="s">
        <v>849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>
      <c r="A218" s="9"/>
      <c r="B218" s="57" t="s">
        <v>71</v>
      </c>
      <c r="C218" s="1"/>
      <c r="D218" s="1"/>
      <c r="E218" s="58" t="s">
        <v>850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>
      <c r="A219" s="9"/>
      <c r="B219" s="57" t="s">
        <v>73</v>
      </c>
      <c r="C219" s="1"/>
      <c r="D219" s="1"/>
      <c r="E219" s="58" t="s">
        <v>851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>
      <c r="A220" s="9"/>
      <c r="B220" s="59" t="s">
        <v>75</v>
      </c>
      <c r="C220" s="31"/>
      <c r="D220" s="31"/>
      <c r="E220" s="60" t="s">
        <v>76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>
      <c r="A221" s="9"/>
      <c r="B221" s="50">
        <v>35</v>
      </c>
      <c r="C221" s="51" t="s">
        <v>852</v>
      </c>
      <c r="D221" s="51" t="s">
        <v>3</v>
      </c>
      <c r="E221" s="51" t="s">
        <v>853</v>
      </c>
      <c r="F221" s="51" t="s">
        <v>3</v>
      </c>
      <c r="G221" s="52" t="s">
        <v>169</v>
      </c>
      <c r="H221" s="62">
        <v>66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57" t="s">
        <v>69</v>
      </c>
      <c r="C222" s="1"/>
      <c r="D222" s="1"/>
      <c r="E222" s="58" t="s">
        <v>854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>
      <c r="A223" s="9"/>
      <c r="B223" s="57" t="s">
        <v>71</v>
      </c>
      <c r="C223" s="1"/>
      <c r="D223" s="1"/>
      <c r="E223" s="58" t="s">
        <v>855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>
      <c r="A224" s="9"/>
      <c r="B224" s="57" t="s">
        <v>73</v>
      </c>
      <c r="C224" s="1"/>
      <c r="D224" s="1"/>
      <c r="E224" s="58" t="s">
        <v>856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>
      <c r="A225" s="9"/>
      <c r="B225" s="59" t="s">
        <v>75</v>
      </c>
      <c r="C225" s="31"/>
      <c r="D225" s="31"/>
      <c r="E225" s="60" t="s">
        <v>76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128</v>
      </c>
      <c r="F226" s="1"/>
      <c r="G226" s="67" t="s">
        <v>117</v>
      </c>
      <c r="H226" s="68">
        <f>J216+J221</f>
        <v>0</v>
      </c>
      <c r="I226" s="67" t="s">
        <v>118</v>
      </c>
      <c r="J226" s="69">
        <f>(L226-H226)</f>
        <v>0</v>
      </c>
      <c r="K226" s="67" t="s">
        <v>119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120</v>
      </c>
      <c r="H227" s="74">
        <f>J216+J221</f>
        <v>0</v>
      </c>
      <c r="I227" s="73" t="s">
        <v>121</v>
      </c>
      <c r="J227" s="75">
        <f>0+J226</f>
        <v>0</v>
      </c>
      <c r="K227" s="73" t="s">
        <v>122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512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>
      <c r="A229" s="9"/>
      <c r="B229" s="50">
        <v>36</v>
      </c>
      <c r="C229" s="51" t="s">
        <v>670</v>
      </c>
      <c r="D229" s="51" t="s">
        <v>3</v>
      </c>
      <c r="E229" s="51" t="s">
        <v>671</v>
      </c>
      <c r="F229" s="51" t="s">
        <v>3</v>
      </c>
      <c r="G229" s="52" t="s">
        <v>169</v>
      </c>
      <c r="H229" s="53">
        <v>66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57" t="s">
        <v>69</v>
      </c>
      <c r="C230" s="1"/>
      <c r="D230" s="1"/>
      <c r="E230" s="58" t="s">
        <v>857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>
      <c r="A231" s="9"/>
      <c r="B231" s="57" t="s">
        <v>71</v>
      </c>
      <c r="C231" s="1"/>
      <c r="D231" s="1"/>
      <c r="E231" s="58" t="s">
        <v>855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>
      <c r="A232" s="9"/>
      <c r="B232" s="57" t="s">
        <v>73</v>
      </c>
      <c r="C232" s="1"/>
      <c r="D232" s="1"/>
      <c r="E232" s="58" t="s">
        <v>858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>
      <c r="A233" s="9"/>
      <c r="B233" s="59" t="s">
        <v>75</v>
      </c>
      <c r="C233" s="31"/>
      <c r="D233" s="31"/>
      <c r="E233" s="60" t="s">
        <v>76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>
      <c r="A234" s="9"/>
      <c r="B234" s="50">
        <v>37</v>
      </c>
      <c r="C234" s="51" t="s">
        <v>286</v>
      </c>
      <c r="D234" s="51" t="s">
        <v>3</v>
      </c>
      <c r="E234" s="51" t="s">
        <v>287</v>
      </c>
      <c r="F234" s="51" t="s">
        <v>3</v>
      </c>
      <c r="G234" s="52" t="s">
        <v>94</v>
      </c>
      <c r="H234" s="62">
        <v>6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57" t="s">
        <v>69</v>
      </c>
      <c r="C235" s="1"/>
      <c r="D235" s="1"/>
      <c r="E235" s="58" t="s">
        <v>530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>
      <c r="A236" s="9"/>
      <c r="B236" s="57" t="s">
        <v>71</v>
      </c>
      <c r="C236" s="1"/>
      <c r="D236" s="1"/>
      <c r="E236" s="58" t="s">
        <v>521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>
      <c r="A237" s="9"/>
      <c r="B237" s="57" t="s">
        <v>73</v>
      </c>
      <c r="C237" s="1"/>
      <c r="D237" s="1"/>
      <c r="E237" s="58" t="s">
        <v>529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>
      <c r="A238" s="9"/>
      <c r="B238" s="59" t="s">
        <v>75</v>
      </c>
      <c r="C238" s="31"/>
      <c r="D238" s="31"/>
      <c r="E238" s="60" t="s">
        <v>76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>
      <c r="A239" s="9"/>
      <c r="B239" s="50">
        <v>38</v>
      </c>
      <c r="C239" s="51" t="s">
        <v>333</v>
      </c>
      <c r="D239" s="51" t="s">
        <v>3</v>
      </c>
      <c r="E239" s="51" t="s">
        <v>334</v>
      </c>
      <c r="F239" s="51" t="s">
        <v>3</v>
      </c>
      <c r="G239" s="52" t="s">
        <v>169</v>
      </c>
      <c r="H239" s="62">
        <v>81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57" t="s">
        <v>69</v>
      </c>
      <c r="C240" s="1"/>
      <c r="D240" s="1"/>
      <c r="E240" s="58" t="s">
        <v>859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>
      <c r="A241" s="9"/>
      <c r="B241" s="57" t="s">
        <v>71</v>
      </c>
      <c r="C241" s="1"/>
      <c r="D241" s="1"/>
      <c r="E241" s="58" t="s">
        <v>860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>
      <c r="A242" s="9"/>
      <c r="B242" s="57" t="s">
        <v>73</v>
      </c>
      <c r="C242" s="1"/>
      <c r="D242" s="1"/>
      <c r="E242" s="58" t="s">
        <v>337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>
      <c r="A243" s="9"/>
      <c r="B243" s="59" t="s">
        <v>75</v>
      </c>
      <c r="C243" s="31"/>
      <c r="D243" s="31"/>
      <c r="E243" s="60" t="s">
        <v>76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>
      <c r="A244" s="9"/>
      <c r="B244" s="50">
        <v>39</v>
      </c>
      <c r="C244" s="51" t="s">
        <v>861</v>
      </c>
      <c r="D244" s="51" t="s">
        <v>3</v>
      </c>
      <c r="E244" s="51" t="s">
        <v>862</v>
      </c>
      <c r="F244" s="51" t="s">
        <v>3</v>
      </c>
      <c r="G244" s="52" t="s">
        <v>145</v>
      </c>
      <c r="H244" s="62">
        <v>16.774999999999999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>
      <c r="A245" s="9"/>
      <c r="B245" s="57" t="s">
        <v>69</v>
      </c>
      <c r="C245" s="1"/>
      <c r="D245" s="1"/>
      <c r="E245" s="58" t="s">
        <v>863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>
      <c r="A246" s="9"/>
      <c r="B246" s="57" t="s">
        <v>71</v>
      </c>
      <c r="C246" s="1"/>
      <c r="D246" s="1"/>
      <c r="E246" s="58" t="s">
        <v>864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>
      <c r="A247" s="9"/>
      <c r="B247" s="57" t="s">
        <v>73</v>
      </c>
      <c r="C247" s="1"/>
      <c r="D247" s="1"/>
      <c r="E247" s="58" t="s">
        <v>865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>
      <c r="A248" s="9"/>
      <c r="B248" s="59" t="s">
        <v>75</v>
      </c>
      <c r="C248" s="31"/>
      <c r="D248" s="31"/>
      <c r="E248" s="60" t="s">
        <v>76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>
      <c r="A249" s="9"/>
      <c r="B249" s="50">
        <v>40</v>
      </c>
      <c r="C249" s="51" t="s">
        <v>866</v>
      </c>
      <c r="D249" s="51" t="s">
        <v>3</v>
      </c>
      <c r="E249" s="51" t="s">
        <v>867</v>
      </c>
      <c r="F249" s="51" t="s">
        <v>3</v>
      </c>
      <c r="G249" s="52" t="s">
        <v>169</v>
      </c>
      <c r="H249" s="62">
        <v>31.074999999999999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>
      <c r="A250" s="9"/>
      <c r="B250" s="57" t="s">
        <v>69</v>
      </c>
      <c r="C250" s="1"/>
      <c r="D250" s="1"/>
      <c r="E250" s="58" t="s">
        <v>868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>
      <c r="A251" s="9"/>
      <c r="B251" s="57" t="s">
        <v>71</v>
      </c>
      <c r="C251" s="1"/>
      <c r="D251" s="1"/>
      <c r="E251" s="58" t="s">
        <v>869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>
      <c r="A252" s="9"/>
      <c r="B252" s="57" t="s">
        <v>73</v>
      </c>
      <c r="C252" s="1"/>
      <c r="D252" s="1"/>
      <c r="E252" s="58" t="s">
        <v>551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>
      <c r="A253" s="9"/>
      <c r="B253" s="59" t="s">
        <v>75</v>
      </c>
      <c r="C253" s="31"/>
      <c r="D253" s="31"/>
      <c r="E253" s="60" t="s">
        <v>76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>
      <c r="A254" s="9"/>
      <c r="B254" s="50">
        <v>41</v>
      </c>
      <c r="C254" s="51" t="s">
        <v>870</v>
      </c>
      <c r="D254" s="51" t="s">
        <v>3</v>
      </c>
      <c r="E254" s="51" t="s">
        <v>871</v>
      </c>
      <c r="F254" s="51" t="s">
        <v>3</v>
      </c>
      <c r="G254" s="52" t="s">
        <v>169</v>
      </c>
      <c r="H254" s="62">
        <v>31.074999999999999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57" t="s">
        <v>69</v>
      </c>
      <c r="C255" s="1"/>
      <c r="D255" s="1"/>
      <c r="E255" s="58" t="s">
        <v>868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>
      <c r="A256" s="9"/>
      <c r="B256" s="57" t="s">
        <v>71</v>
      </c>
      <c r="C256" s="1"/>
      <c r="D256" s="1"/>
      <c r="E256" s="58" t="s">
        <v>3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>
      <c r="A257" s="9"/>
      <c r="B257" s="57" t="s">
        <v>73</v>
      </c>
      <c r="C257" s="1"/>
      <c r="D257" s="1"/>
      <c r="E257" s="58" t="s">
        <v>865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>
      <c r="A258" s="9"/>
      <c r="B258" s="59" t="s">
        <v>75</v>
      </c>
      <c r="C258" s="31"/>
      <c r="D258" s="31"/>
      <c r="E258" s="60" t="s">
        <v>76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355</v>
      </c>
      <c r="F259" s="1"/>
      <c r="G259" s="67" t="s">
        <v>117</v>
      </c>
      <c r="H259" s="68">
        <f>J229+J234+J239+J244+J249+J254</f>
        <v>0</v>
      </c>
      <c r="I259" s="67" t="s">
        <v>118</v>
      </c>
      <c r="J259" s="69">
        <f>(L259-H259)</f>
        <v>0</v>
      </c>
      <c r="K259" s="67" t="s">
        <v>119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120</v>
      </c>
      <c r="H260" s="74">
        <f>J229+J234+J239+J244+J249+J254</f>
        <v>0</v>
      </c>
      <c r="I260" s="73" t="s">
        <v>121</v>
      </c>
      <c r="J260" s="75">
        <f>0+J259</f>
        <v>0</v>
      </c>
      <c r="K260" s="73" t="s">
        <v>122</v>
      </c>
      <c r="L260" s="76">
        <f>L229+L234+L239+L244+L249+L254</f>
        <v>0</v>
      </c>
      <c r="M260" s="12"/>
      <c r="N260" s="2"/>
      <c r="O260" s="2"/>
      <c r="P260" s="2"/>
      <c r="Q260" s="2"/>
    </row>
    <row r="261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872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>
      <c r="A21" s="9"/>
      <c r="B21" s="45">
        <v>1</v>
      </c>
      <c r="C21" s="1"/>
      <c r="D21" s="1"/>
      <c r="E21" s="46" t="s">
        <v>124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>
      <c r="A22" s="9"/>
      <c r="B22" s="45">
        <v>2</v>
      </c>
      <c r="C22" s="1"/>
      <c r="D22" s="1"/>
      <c r="E22" s="46" t="s">
        <v>354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>
      <c r="A23" s="9"/>
      <c r="B23" s="45">
        <v>3</v>
      </c>
      <c r="C23" s="1"/>
      <c r="D23" s="1"/>
      <c r="E23" s="46" t="s">
        <v>715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>
      <c r="A24" s="9"/>
      <c r="B24" s="45">
        <v>4</v>
      </c>
      <c r="C24" s="1"/>
      <c r="D24" s="1"/>
      <c r="E24" s="46" t="s">
        <v>126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>
      <c r="A25" s="9"/>
      <c r="B25" s="45">
        <v>7</v>
      </c>
      <c r="C25" s="1"/>
      <c r="D25" s="1"/>
      <c r="E25" s="46" t="s">
        <v>716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>
      <c r="A26" s="9"/>
      <c r="B26" s="45">
        <v>8</v>
      </c>
      <c r="C26" s="1"/>
      <c r="D26" s="1"/>
      <c r="E26" s="46" t="s">
        <v>128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>
      <c r="A27" s="9"/>
      <c r="B27" s="45">
        <v>9</v>
      </c>
      <c r="C27" s="1"/>
      <c r="D27" s="1"/>
      <c r="E27" s="46" t="s">
        <v>355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58</v>
      </c>
      <c r="C31" s="43" t="s">
        <v>54</v>
      </c>
      <c r="D31" s="43" t="s">
        <v>59</v>
      </c>
      <c r="E31" s="43" t="s">
        <v>55</v>
      </c>
      <c r="F31" s="43" t="s">
        <v>60</v>
      </c>
      <c r="G31" s="44" t="s">
        <v>61</v>
      </c>
      <c r="H31" s="22" t="s">
        <v>62</v>
      </c>
      <c r="I31" s="22" t="s">
        <v>63</v>
      </c>
      <c r="J31" s="22" t="s">
        <v>16</v>
      </c>
      <c r="K31" s="44" t="s">
        <v>64</v>
      </c>
      <c r="L31" s="22" t="s">
        <v>17</v>
      </c>
      <c r="M31" s="78"/>
      <c r="N31" s="2"/>
      <c r="O31" s="2"/>
      <c r="P31" s="2"/>
      <c r="Q31" s="2"/>
    </row>
    <row r="32" ht="40" customHeight="1">
      <c r="A32" s="9"/>
      <c r="B32" s="48" t="s">
        <v>65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365</v>
      </c>
      <c r="D33" s="51" t="s">
        <v>3</v>
      </c>
      <c r="E33" s="51" t="s">
        <v>366</v>
      </c>
      <c r="F33" s="51" t="s">
        <v>3</v>
      </c>
      <c r="G33" s="52" t="s">
        <v>132</v>
      </c>
      <c r="H33" s="53">
        <v>343.65600000000001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69</v>
      </c>
      <c r="C34" s="1"/>
      <c r="D34" s="1"/>
      <c r="E34" s="58" t="s">
        <v>717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71</v>
      </c>
      <c r="C35" s="1"/>
      <c r="D35" s="1"/>
      <c r="E35" s="58" t="s">
        <v>873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73</v>
      </c>
      <c r="C36" s="1"/>
      <c r="D36" s="1"/>
      <c r="E36" s="58" t="s">
        <v>140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75</v>
      </c>
      <c r="C37" s="31"/>
      <c r="D37" s="31"/>
      <c r="E37" s="60" t="s">
        <v>76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56</v>
      </c>
      <c r="F38" s="1"/>
      <c r="G38" s="67" t="s">
        <v>117</v>
      </c>
      <c r="H38" s="68">
        <f>0+J33</f>
        <v>0</v>
      </c>
      <c r="I38" s="67" t="s">
        <v>118</v>
      </c>
      <c r="J38" s="69">
        <f>(L38-H38)</f>
        <v>0</v>
      </c>
      <c r="K38" s="67" t="s">
        <v>119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120</v>
      </c>
      <c r="H39" s="74">
        <f>0+J33</f>
        <v>0</v>
      </c>
      <c r="I39" s="73" t="s">
        <v>121</v>
      </c>
      <c r="J39" s="75">
        <f>0+J38</f>
        <v>0</v>
      </c>
      <c r="K39" s="73" t="s">
        <v>122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142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0">
        <v>2</v>
      </c>
      <c r="C41" s="51" t="s">
        <v>719</v>
      </c>
      <c r="D41" s="51" t="s">
        <v>3</v>
      </c>
      <c r="E41" s="51" t="s">
        <v>720</v>
      </c>
      <c r="F41" s="51" t="s">
        <v>3</v>
      </c>
      <c r="G41" s="52" t="s">
        <v>721</v>
      </c>
      <c r="H41" s="53">
        <v>40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69</v>
      </c>
      <c r="C42" s="1"/>
      <c r="D42" s="1"/>
      <c r="E42" s="58" t="s">
        <v>722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71</v>
      </c>
      <c r="C43" s="1"/>
      <c r="D43" s="1"/>
      <c r="E43" s="58" t="s">
        <v>874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73</v>
      </c>
      <c r="C44" s="1"/>
      <c r="D44" s="1"/>
      <c r="E44" s="58" t="s">
        <v>724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75</v>
      </c>
      <c r="C45" s="31"/>
      <c r="D45" s="31"/>
      <c r="E45" s="60" t="s">
        <v>76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3</v>
      </c>
      <c r="C46" s="51" t="s">
        <v>725</v>
      </c>
      <c r="D46" s="51" t="s">
        <v>3</v>
      </c>
      <c r="E46" s="51" t="s">
        <v>726</v>
      </c>
      <c r="F46" s="51" t="s">
        <v>3</v>
      </c>
      <c r="G46" s="52" t="s">
        <v>169</v>
      </c>
      <c r="H46" s="62">
        <v>40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69</v>
      </c>
      <c r="C47" s="1"/>
      <c r="D47" s="1"/>
      <c r="E47" s="58" t="s">
        <v>727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71</v>
      </c>
      <c r="C48" s="1"/>
      <c r="D48" s="1"/>
      <c r="E48" s="58" t="s">
        <v>875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73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75</v>
      </c>
      <c r="C50" s="31"/>
      <c r="D50" s="31"/>
      <c r="E50" s="60" t="s">
        <v>76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>
      <c r="A51" s="9"/>
      <c r="B51" s="50">
        <v>4</v>
      </c>
      <c r="C51" s="51" t="s">
        <v>392</v>
      </c>
      <c r="D51" s="51">
        <v>1</v>
      </c>
      <c r="E51" s="51" t="s">
        <v>393</v>
      </c>
      <c r="F51" s="51" t="s">
        <v>3</v>
      </c>
      <c r="G51" s="52" t="s">
        <v>159</v>
      </c>
      <c r="H51" s="62">
        <v>23.219999999999999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69</v>
      </c>
      <c r="C52" s="1"/>
      <c r="D52" s="1"/>
      <c r="E52" s="58" t="s">
        <v>730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71</v>
      </c>
      <c r="C53" s="1"/>
      <c r="D53" s="1"/>
      <c r="E53" s="58" t="s">
        <v>876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73</v>
      </c>
      <c r="C54" s="1"/>
      <c r="D54" s="1"/>
      <c r="E54" s="58" t="s">
        <v>396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75</v>
      </c>
      <c r="C55" s="31"/>
      <c r="D55" s="31"/>
      <c r="E55" s="60" t="s">
        <v>76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>
      <c r="A56" s="9"/>
      <c r="B56" s="50">
        <v>5</v>
      </c>
      <c r="C56" s="51" t="s">
        <v>392</v>
      </c>
      <c r="D56" s="51">
        <v>2</v>
      </c>
      <c r="E56" s="51" t="s">
        <v>393</v>
      </c>
      <c r="F56" s="51" t="s">
        <v>3</v>
      </c>
      <c r="G56" s="52" t="s">
        <v>159</v>
      </c>
      <c r="H56" s="62">
        <v>69.659999999999997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7" t="s">
        <v>69</v>
      </c>
      <c r="C57" s="1"/>
      <c r="D57" s="1"/>
      <c r="E57" s="58" t="s">
        <v>732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71</v>
      </c>
      <c r="C58" s="1"/>
      <c r="D58" s="1"/>
      <c r="E58" s="58" t="s">
        <v>877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73</v>
      </c>
      <c r="C59" s="1"/>
      <c r="D59" s="1"/>
      <c r="E59" s="58" t="s">
        <v>396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>
      <c r="A60" s="9"/>
      <c r="B60" s="59" t="s">
        <v>75</v>
      </c>
      <c r="C60" s="31"/>
      <c r="D60" s="31"/>
      <c r="E60" s="60" t="s">
        <v>76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>
      <c r="A61" s="9"/>
      <c r="B61" s="50">
        <v>6</v>
      </c>
      <c r="C61" s="51" t="s">
        <v>402</v>
      </c>
      <c r="D61" s="51">
        <v>1</v>
      </c>
      <c r="E61" s="51" t="s">
        <v>403</v>
      </c>
      <c r="F61" s="51" t="s">
        <v>3</v>
      </c>
      <c r="G61" s="52" t="s">
        <v>159</v>
      </c>
      <c r="H61" s="62">
        <v>38.700000000000003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7" t="s">
        <v>69</v>
      </c>
      <c r="C62" s="1"/>
      <c r="D62" s="1"/>
      <c r="E62" s="58" t="s">
        <v>734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71</v>
      </c>
      <c r="C63" s="1"/>
      <c r="D63" s="1"/>
      <c r="E63" s="58" t="s">
        <v>878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73</v>
      </c>
      <c r="C64" s="1"/>
      <c r="D64" s="1"/>
      <c r="E64" s="58" t="s">
        <v>401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>
      <c r="A65" s="9"/>
      <c r="B65" s="59" t="s">
        <v>75</v>
      </c>
      <c r="C65" s="31"/>
      <c r="D65" s="31"/>
      <c r="E65" s="60" t="s">
        <v>76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>
      <c r="A66" s="9"/>
      <c r="B66" s="50">
        <v>7</v>
      </c>
      <c r="C66" s="51" t="s">
        <v>402</v>
      </c>
      <c r="D66" s="51">
        <v>2</v>
      </c>
      <c r="E66" s="51" t="s">
        <v>403</v>
      </c>
      <c r="F66" s="51" t="s">
        <v>3</v>
      </c>
      <c r="G66" s="52" t="s">
        <v>159</v>
      </c>
      <c r="H66" s="62">
        <v>116.09999999999999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7" t="s">
        <v>69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71</v>
      </c>
      <c r="C68" s="1"/>
      <c r="D68" s="1"/>
      <c r="E68" s="58" t="s">
        <v>879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73</v>
      </c>
      <c r="C69" s="1"/>
      <c r="D69" s="1"/>
      <c r="E69" s="58" t="s">
        <v>401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>
      <c r="A70" s="9"/>
      <c r="B70" s="59" t="s">
        <v>75</v>
      </c>
      <c r="C70" s="31"/>
      <c r="D70" s="31"/>
      <c r="E70" s="60" t="s">
        <v>76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>
      <c r="A71" s="9"/>
      <c r="B71" s="50">
        <v>8</v>
      </c>
      <c r="C71" s="51" t="s">
        <v>406</v>
      </c>
      <c r="D71" s="51" t="s">
        <v>3</v>
      </c>
      <c r="E71" s="51" t="s">
        <v>407</v>
      </c>
      <c r="F71" s="51" t="s">
        <v>3</v>
      </c>
      <c r="G71" s="52" t="s">
        <v>159</v>
      </c>
      <c r="H71" s="62">
        <v>61.920000000000002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69</v>
      </c>
      <c r="C72" s="1"/>
      <c r="D72" s="1"/>
      <c r="E72" s="58" t="s">
        <v>880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71</v>
      </c>
      <c r="C73" s="1"/>
      <c r="D73" s="1"/>
      <c r="E73" s="58" t="s">
        <v>881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73</v>
      </c>
      <c r="C74" s="1"/>
      <c r="D74" s="1"/>
      <c r="E74" s="58" t="s">
        <v>401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75</v>
      </c>
      <c r="C75" s="31"/>
      <c r="D75" s="31"/>
      <c r="E75" s="60" t="s">
        <v>76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9</v>
      </c>
      <c r="C76" s="51" t="s">
        <v>183</v>
      </c>
      <c r="D76" s="51" t="s">
        <v>3</v>
      </c>
      <c r="E76" s="51" t="s">
        <v>184</v>
      </c>
      <c r="F76" s="51" t="s">
        <v>3</v>
      </c>
      <c r="G76" s="52" t="s">
        <v>159</v>
      </c>
      <c r="H76" s="62">
        <v>92.879999999999995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69</v>
      </c>
      <c r="C77" s="1"/>
      <c r="D77" s="1"/>
      <c r="E77" s="58" t="s">
        <v>882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71</v>
      </c>
      <c r="C78" s="1"/>
      <c r="D78" s="1"/>
      <c r="E78" s="58" t="s">
        <v>883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73</v>
      </c>
      <c r="C79" s="1"/>
      <c r="D79" s="1"/>
      <c r="E79" s="58" t="s">
        <v>426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75</v>
      </c>
      <c r="C80" s="31"/>
      <c r="D80" s="31"/>
      <c r="E80" s="60" t="s">
        <v>76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10</v>
      </c>
      <c r="C81" s="51" t="s">
        <v>742</v>
      </c>
      <c r="D81" s="51" t="s">
        <v>3</v>
      </c>
      <c r="E81" s="51" t="s">
        <v>743</v>
      </c>
      <c r="F81" s="51" t="s">
        <v>3</v>
      </c>
      <c r="G81" s="52" t="s">
        <v>145</v>
      </c>
      <c r="H81" s="62">
        <v>4.5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69</v>
      </c>
      <c r="C82" s="1"/>
      <c r="D82" s="1"/>
      <c r="E82" s="58" t="s">
        <v>884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71</v>
      </c>
      <c r="C83" s="1"/>
      <c r="D83" s="1"/>
      <c r="E83" s="58" t="s">
        <v>885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73</v>
      </c>
      <c r="C84" s="1"/>
      <c r="D84" s="1"/>
      <c r="E84" s="58" t="s">
        <v>746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75</v>
      </c>
      <c r="C85" s="31"/>
      <c r="D85" s="31"/>
      <c r="E85" s="60" t="s">
        <v>76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124</v>
      </c>
      <c r="F86" s="1"/>
      <c r="G86" s="67" t="s">
        <v>117</v>
      </c>
      <c r="H86" s="68">
        <f>J41+J46+J51+J56+J61+J66+J71+J76+J81</f>
        <v>0</v>
      </c>
      <c r="I86" s="67" t="s">
        <v>118</v>
      </c>
      <c r="J86" s="69">
        <f>(L86-H86)</f>
        <v>0</v>
      </c>
      <c r="K86" s="67" t="s">
        <v>119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120</v>
      </c>
      <c r="H87" s="74">
        <f>J41+J46+J51+J56+J61+J66+J71+J76+J81</f>
        <v>0</v>
      </c>
      <c r="I87" s="73" t="s">
        <v>121</v>
      </c>
      <c r="J87" s="75">
        <f>0+J86</f>
        <v>0</v>
      </c>
      <c r="K87" s="73" t="s">
        <v>122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451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0">
        <v>11</v>
      </c>
      <c r="C89" s="51" t="s">
        <v>747</v>
      </c>
      <c r="D89" s="51" t="s">
        <v>3</v>
      </c>
      <c r="E89" s="51" t="s">
        <v>748</v>
      </c>
      <c r="F89" s="51" t="s">
        <v>3</v>
      </c>
      <c r="G89" s="52" t="s">
        <v>159</v>
      </c>
      <c r="H89" s="53">
        <v>4.5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69</v>
      </c>
      <c r="C90" s="1"/>
      <c r="D90" s="1"/>
      <c r="E90" s="58" t="s">
        <v>749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71</v>
      </c>
      <c r="C91" s="1"/>
      <c r="D91" s="1"/>
      <c r="E91" s="58" t="s">
        <v>886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73</v>
      </c>
      <c r="C92" s="1"/>
      <c r="D92" s="1"/>
      <c r="E92" s="58" t="s">
        <v>751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75</v>
      </c>
      <c r="C93" s="31"/>
      <c r="D93" s="31"/>
      <c r="E93" s="60" t="s">
        <v>76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12</v>
      </c>
      <c r="C94" s="51" t="s">
        <v>452</v>
      </c>
      <c r="D94" s="51" t="s">
        <v>3</v>
      </c>
      <c r="E94" s="51" t="s">
        <v>453</v>
      </c>
      <c r="F94" s="51" t="s">
        <v>3</v>
      </c>
      <c r="G94" s="52" t="s">
        <v>145</v>
      </c>
      <c r="H94" s="62">
        <v>60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69</v>
      </c>
      <c r="C95" s="1"/>
      <c r="D95" s="1"/>
      <c r="E95" s="58" t="s">
        <v>752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71</v>
      </c>
      <c r="C96" s="1"/>
      <c r="D96" s="1"/>
      <c r="E96" s="58" t="s">
        <v>887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73</v>
      </c>
      <c r="C97" s="1"/>
      <c r="D97" s="1"/>
      <c r="E97" s="58" t="s">
        <v>456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75</v>
      </c>
      <c r="C98" s="31"/>
      <c r="D98" s="31"/>
      <c r="E98" s="60" t="s">
        <v>76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13</v>
      </c>
      <c r="C99" s="51" t="s">
        <v>754</v>
      </c>
      <c r="D99" s="51" t="s">
        <v>3</v>
      </c>
      <c r="E99" s="51" t="s">
        <v>755</v>
      </c>
      <c r="F99" s="51" t="s">
        <v>3</v>
      </c>
      <c r="G99" s="52" t="s">
        <v>159</v>
      </c>
      <c r="H99" s="62">
        <v>8.0999999999999996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69</v>
      </c>
      <c r="C100" s="1"/>
      <c r="D100" s="1"/>
      <c r="E100" s="58" t="s">
        <v>756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71</v>
      </c>
      <c r="C101" s="1"/>
      <c r="D101" s="1"/>
      <c r="E101" s="58" t="s">
        <v>888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73</v>
      </c>
      <c r="C102" s="1"/>
      <c r="D102" s="1"/>
      <c r="E102" s="58" t="s">
        <v>758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75</v>
      </c>
      <c r="C103" s="31"/>
      <c r="D103" s="31"/>
      <c r="E103" s="60" t="s">
        <v>76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>
      <c r="A104" s="9"/>
      <c r="B104" s="50">
        <v>14</v>
      </c>
      <c r="C104" s="51" t="s">
        <v>759</v>
      </c>
      <c r="D104" s="51" t="s">
        <v>3</v>
      </c>
      <c r="E104" s="51" t="s">
        <v>760</v>
      </c>
      <c r="F104" s="51" t="s">
        <v>3</v>
      </c>
      <c r="G104" s="52" t="s">
        <v>169</v>
      </c>
      <c r="H104" s="62">
        <v>518.39999999999998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69</v>
      </c>
      <c r="C105" s="1"/>
      <c r="D105" s="1"/>
      <c r="E105" s="58" t="s">
        <v>761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71</v>
      </c>
      <c r="C106" s="1"/>
      <c r="D106" s="1"/>
      <c r="E106" s="58" t="s">
        <v>889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73</v>
      </c>
      <c r="C107" s="1"/>
      <c r="D107" s="1"/>
      <c r="E107" s="58" t="s">
        <v>763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75</v>
      </c>
      <c r="C108" s="31"/>
      <c r="D108" s="31"/>
      <c r="E108" s="60" t="s">
        <v>76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15</v>
      </c>
      <c r="C109" s="51" t="s">
        <v>764</v>
      </c>
      <c r="D109" s="51" t="s">
        <v>3</v>
      </c>
      <c r="E109" s="51" t="s">
        <v>765</v>
      </c>
      <c r="F109" s="51" t="s">
        <v>3</v>
      </c>
      <c r="G109" s="52" t="s">
        <v>94</v>
      </c>
      <c r="H109" s="62">
        <v>75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69</v>
      </c>
      <c r="C110" s="1"/>
      <c r="D110" s="1"/>
      <c r="E110" s="58" t="s">
        <v>766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71</v>
      </c>
      <c r="C111" s="1"/>
      <c r="D111" s="1"/>
      <c r="E111" s="58" t="s">
        <v>890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73</v>
      </c>
      <c r="C112" s="1"/>
      <c r="D112" s="1"/>
      <c r="E112" s="58" t="s">
        <v>768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75</v>
      </c>
      <c r="C113" s="31"/>
      <c r="D113" s="31"/>
      <c r="E113" s="60" t="s">
        <v>76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769</v>
      </c>
      <c r="D114" s="51" t="s">
        <v>3</v>
      </c>
      <c r="E114" s="51" t="s">
        <v>770</v>
      </c>
      <c r="F114" s="51" t="s">
        <v>3</v>
      </c>
      <c r="G114" s="52" t="s">
        <v>159</v>
      </c>
      <c r="H114" s="62">
        <v>9.5039999999999996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69</v>
      </c>
      <c r="C115" s="1"/>
      <c r="D115" s="1"/>
      <c r="E115" s="58" t="s">
        <v>771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71</v>
      </c>
      <c r="C116" s="1"/>
      <c r="D116" s="1"/>
      <c r="E116" s="58" t="s">
        <v>891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73</v>
      </c>
      <c r="C117" s="1"/>
      <c r="D117" s="1"/>
      <c r="E117" s="58" t="s">
        <v>613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75</v>
      </c>
      <c r="C118" s="31"/>
      <c r="D118" s="31"/>
      <c r="E118" s="60" t="s">
        <v>76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>
      <c r="A119" s="9"/>
      <c r="B119" s="50">
        <v>17</v>
      </c>
      <c r="C119" s="51" t="s">
        <v>773</v>
      </c>
      <c r="D119" s="51" t="s">
        <v>3</v>
      </c>
      <c r="E119" s="51" t="s">
        <v>774</v>
      </c>
      <c r="F119" s="51" t="s">
        <v>3</v>
      </c>
      <c r="G119" s="52" t="s">
        <v>132</v>
      </c>
      <c r="H119" s="62">
        <v>0.041000000000000002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69</v>
      </c>
      <c r="C120" s="1"/>
      <c r="D120" s="1"/>
      <c r="E120" s="58" t="s">
        <v>775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71</v>
      </c>
      <c r="C121" s="1"/>
      <c r="D121" s="1"/>
      <c r="E121" s="58" t="s">
        <v>892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73</v>
      </c>
      <c r="C122" s="1"/>
      <c r="D122" s="1"/>
      <c r="E122" s="58" t="s">
        <v>777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75</v>
      </c>
      <c r="C123" s="31"/>
      <c r="D123" s="31"/>
      <c r="E123" s="60" t="s">
        <v>76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>
      <c r="A124" s="9"/>
      <c r="B124" s="50">
        <v>18</v>
      </c>
      <c r="C124" s="51" t="s">
        <v>778</v>
      </c>
      <c r="D124" s="51" t="s">
        <v>3</v>
      </c>
      <c r="E124" s="51" t="s">
        <v>779</v>
      </c>
      <c r="F124" s="51" t="s">
        <v>3</v>
      </c>
      <c r="G124" s="52" t="s">
        <v>132</v>
      </c>
      <c r="H124" s="62">
        <v>0.85299999999999998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7" t="s">
        <v>69</v>
      </c>
      <c r="C125" s="1"/>
      <c r="D125" s="1"/>
      <c r="E125" s="58" t="s">
        <v>780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71</v>
      </c>
      <c r="C126" s="1"/>
      <c r="D126" s="1"/>
      <c r="E126" s="58" t="s">
        <v>893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73</v>
      </c>
      <c r="C127" s="1"/>
      <c r="D127" s="1"/>
      <c r="E127" s="58" t="s">
        <v>777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>
      <c r="A128" s="9"/>
      <c r="B128" s="59" t="s">
        <v>75</v>
      </c>
      <c r="C128" s="31"/>
      <c r="D128" s="31"/>
      <c r="E128" s="60" t="s">
        <v>76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354</v>
      </c>
      <c r="F129" s="1"/>
      <c r="G129" s="67" t="s">
        <v>117</v>
      </c>
      <c r="H129" s="68">
        <f>J89+J94+J99+J104+J109+J114+J119+J124</f>
        <v>0</v>
      </c>
      <c r="I129" s="67" t="s">
        <v>118</v>
      </c>
      <c r="J129" s="69">
        <f>(L129-H129)</f>
        <v>0</v>
      </c>
      <c r="K129" s="67" t="s">
        <v>119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120</v>
      </c>
      <c r="H130" s="74">
        <f>J89+J94+J99+J104+J109+J114+J119+J124</f>
        <v>0</v>
      </c>
      <c r="I130" s="73" t="s">
        <v>121</v>
      </c>
      <c r="J130" s="75">
        <f>0+J129</f>
        <v>0</v>
      </c>
      <c r="K130" s="73" t="s">
        <v>122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782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0">
        <v>19</v>
      </c>
      <c r="C132" s="51" t="s">
        <v>783</v>
      </c>
      <c r="D132" s="51" t="s">
        <v>3</v>
      </c>
      <c r="E132" s="51" t="s">
        <v>784</v>
      </c>
      <c r="F132" s="51" t="s">
        <v>3</v>
      </c>
      <c r="G132" s="52" t="s">
        <v>159</v>
      </c>
      <c r="H132" s="53">
        <v>10.5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69</v>
      </c>
      <c r="C133" s="1"/>
      <c r="D133" s="1"/>
      <c r="E133" s="58" t="s">
        <v>785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71</v>
      </c>
      <c r="C134" s="1"/>
      <c r="D134" s="1"/>
      <c r="E134" s="58" t="s">
        <v>894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73</v>
      </c>
      <c r="C135" s="1"/>
      <c r="D135" s="1"/>
      <c r="E135" s="58" t="s">
        <v>787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75</v>
      </c>
      <c r="C136" s="31"/>
      <c r="D136" s="31"/>
      <c r="E136" s="60" t="s">
        <v>76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788</v>
      </c>
      <c r="D137" s="51" t="s">
        <v>3</v>
      </c>
      <c r="E137" s="51" t="s">
        <v>789</v>
      </c>
      <c r="F137" s="51" t="s">
        <v>3</v>
      </c>
      <c r="G137" s="52" t="s">
        <v>132</v>
      </c>
      <c r="H137" s="62">
        <v>1.155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69</v>
      </c>
      <c r="C138" s="1"/>
      <c r="D138" s="1"/>
      <c r="E138" s="58" t="s">
        <v>790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71</v>
      </c>
      <c r="C139" s="1"/>
      <c r="D139" s="1"/>
      <c r="E139" s="58" t="s">
        <v>895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73</v>
      </c>
      <c r="C140" s="1"/>
      <c r="D140" s="1"/>
      <c r="E140" s="58" t="s">
        <v>792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75</v>
      </c>
      <c r="C141" s="31"/>
      <c r="D141" s="31"/>
      <c r="E141" s="60" t="s">
        <v>76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793</v>
      </c>
      <c r="D142" s="51" t="s">
        <v>3</v>
      </c>
      <c r="E142" s="51" t="s">
        <v>794</v>
      </c>
      <c r="F142" s="51" t="s">
        <v>3</v>
      </c>
      <c r="G142" s="52" t="s">
        <v>159</v>
      </c>
      <c r="H142" s="62">
        <v>17.25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69</v>
      </c>
      <c r="C143" s="1"/>
      <c r="D143" s="1"/>
      <c r="E143" s="58" t="s">
        <v>795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71</v>
      </c>
      <c r="C144" s="1"/>
      <c r="D144" s="1"/>
      <c r="E144" s="58" t="s">
        <v>896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73</v>
      </c>
      <c r="C145" s="1"/>
      <c r="D145" s="1"/>
      <c r="E145" s="58" t="s">
        <v>797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75</v>
      </c>
      <c r="C146" s="31"/>
      <c r="D146" s="31"/>
      <c r="E146" s="60" t="s">
        <v>76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>
      <c r="A147" s="9"/>
      <c r="B147" s="50">
        <v>22</v>
      </c>
      <c r="C147" s="51" t="s">
        <v>798</v>
      </c>
      <c r="D147" s="51" t="s">
        <v>3</v>
      </c>
      <c r="E147" s="51" t="s">
        <v>799</v>
      </c>
      <c r="F147" s="51" t="s">
        <v>3</v>
      </c>
      <c r="G147" s="52" t="s">
        <v>159</v>
      </c>
      <c r="H147" s="62">
        <v>52.799999999999997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69</v>
      </c>
      <c r="C148" s="1"/>
      <c r="D148" s="1"/>
      <c r="E148" s="58" t="s">
        <v>800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71</v>
      </c>
      <c r="C149" s="1"/>
      <c r="D149" s="1"/>
      <c r="E149" s="58" t="s">
        <v>897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73</v>
      </c>
      <c r="C150" s="1"/>
      <c r="D150" s="1"/>
      <c r="E150" s="58" t="s">
        <v>624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75</v>
      </c>
      <c r="C151" s="31"/>
      <c r="D151" s="31"/>
      <c r="E151" s="60" t="s">
        <v>76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23</v>
      </c>
      <c r="C152" s="51" t="s">
        <v>802</v>
      </c>
      <c r="D152" s="51" t="s">
        <v>3</v>
      </c>
      <c r="E152" s="51" t="s">
        <v>803</v>
      </c>
      <c r="F152" s="51" t="s">
        <v>3</v>
      </c>
      <c r="G152" s="52" t="s">
        <v>159</v>
      </c>
      <c r="H152" s="62">
        <v>38.984999999999999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69</v>
      </c>
      <c r="C153" s="1"/>
      <c r="D153" s="1"/>
      <c r="E153" s="58" t="s">
        <v>804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71</v>
      </c>
      <c r="C154" s="1"/>
      <c r="D154" s="1"/>
      <c r="E154" s="58" t="s">
        <v>898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73</v>
      </c>
      <c r="C155" s="1"/>
      <c r="D155" s="1"/>
      <c r="E155" s="58" t="s">
        <v>624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75</v>
      </c>
      <c r="C156" s="31"/>
      <c r="D156" s="31"/>
      <c r="E156" s="60" t="s">
        <v>76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>
      <c r="A157" s="9"/>
      <c r="B157" s="50">
        <v>24</v>
      </c>
      <c r="C157" s="51" t="s">
        <v>806</v>
      </c>
      <c r="D157" s="51" t="s">
        <v>3</v>
      </c>
      <c r="E157" s="51" t="s">
        <v>807</v>
      </c>
      <c r="F157" s="51" t="s">
        <v>3</v>
      </c>
      <c r="G157" s="52" t="s">
        <v>132</v>
      </c>
      <c r="H157" s="62">
        <v>1.1699999999999999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7" t="s">
        <v>69</v>
      </c>
      <c r="C158" s="1"/>
      <c r="D158" s="1"/>
      <c r="E158" s="58" t="s">
        <v>899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7" t="s">
        <v>71</v>
      </c>
      <c r="C159" s="1"/>
      <c r="D159" s="1"/>
      <c r="E159" s="58" t="s">
        <v>900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73</v>
      </c>
      <c r="C160" s="1"/>
      <c r="D160" s="1"/>
      <c r="E160" s="58" t="s">
        <v>810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>
      <c r="A161" s="9"/>
      <c r="B161" s="59" t="s">
        <v>75</v>
      </c>
      <c r="C161" s="31"/>
      <c r="D161" s="31"/>
      <c r="E161" s="60" t="s">
        <v>76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>
      <c r="A162" s="9"/>
      <c r="B162" s="50">
        <v>25</v>
      </c>
      <c r="C162" s="51" t="s">
        <v>811</v>
      </c>
      <c r="D162" s="51" t="s">
        <v>3</v>
      </c>
      <c r="E162" s="51" t="s">
        <v>812</v>
      </c>
      <c r="F162" s="51" t="s">
        <v>3</v>
      </c>
      <c r="G162" s="52" t="s">
        <v>132</v>
      </c>
      <c r="H162" s="62">
        <v>0.97499999999999998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7" t="s">
        <v>69</v>
      </c>
      <c r="C163" s="1"/>
      <c r="D163" s="1"/>
      <c r="E163" s="58" t="s">
        <v>813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71</v>
      </c>
      <c r="C164" s="1"/>
      <c r="D164" s="1"/>
      <c r="E164" s="58" t="s">
        <v>901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73</v>
      </c>
      <c r="C165" s="1"/>
      <c r="D165" s="1"/>
      <c r="E165" s="58" t="s">
        <v>810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>
      <c r="A166" s="9"/>
      <c r="B166" s="59" t="s">
        <v>75</v>
      </c>
      <c r="C166" s="31"/>
      <c r="D166" s="31"/>
      <c r="E166" s="60" t="s">
        <v>76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715</v>
      </c>
      <c r="F167" s="1"/>
      <c r="G167" s="67" t="s">
        <v>117</v>
      </c>
      <c r="H167" s="68">
        <f>J132+J137+J142+J147+J152+J157+J162</f>
        <v>0</v>
      </c>
      <c r="I167" s="67" t="s">
        <v>118</v>
      </c>
      <c r="J167" s="69">
        <f>(L167-H167)</f>
        <v>0</v>
      </c>
      <c r="K167" s="67" t="s">
        <v>119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120</v>
      </c>
      <c r="H168" s="74">
        <f>J132+J137+J142+J147+J152+J157+J162</f>
        <v>0</v>
      </c>
      <c r="I168" s="73" t="s">
        <v>121</v>
      </c>
      <c r="J168" s="75">
        <f>0+J167</f>
        <v>0</v>
      </c>
      <c r="K168" s="73" t="s">
        <v>122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222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0">
        <v>26</v>
      </c>
      <c r="C170" s="51" t="s">
        <v>815</v>
      </c>
      <c r="D170" s="51" t="s">
        <v>3</v>
      </c>
      <c r="E170" s="51" t="s">
        <v>816</v>
      </c>
      <c r="F170" s="51" t="s">
        <v>3</v>
      </c>
      <c r="G170" s="52" t="s">
        <v>159</v>
      </c>
      <c r="H170" s="53">
        <v>6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7" t="s">
        <v>69</v>
      </c>
      <c r="C171" s="1"/>
      <c r="D171" s="1"/>
      <c r="E171" s="58" t="s">
        <v>817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71</v>
      </c>
      <c r="C172" s="1"/>
      <c r="D172" s="1"/>
      <c r="E172" s="58" t="s">
        <v>902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73</v>
      </c>
      <c r="C173" s="1"/>
      <c r="D173" s="1"/>
      <c r="E173" s="58" t="s">
        <v>624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>
      <c r="A174" s="9"/>
      <c r="B174" s="59" t="s">
        <v>75</v>
      </c>
      <c r="C174" s="31"/>
      <c r="D174" s="31"/>
      <c r="E174" s="60" t="s">
        <v>76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>
      <c r="A175" s="9"/>
      <c r="B175" s="50">
        <v>27</v>
      </c>
      <c r="C175" s="51" t="s">
        <v>819</v>
      </c>
      <c r="D175" s="51" t="s">
        <v>3</v>
      </c>
      <c r="E175" s="51" t="s">
        <v>820</v>
      </c>
      <c r="F175" s="51" t="s">
        <v>3</v>
      </c>
      <c r="G175" s="52" t="s">
        <v>159</v>
      </c>
      <c r="H175" s="62">
        <v>61.920000000000002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69</v>
      </c>
      <c r="C176" s="1"/>
      <c r="D176" s="1"/>
      <c r="E176" s="58" t="s">
        <v>821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71</v>
      </c>
      <c r="C177" s="1"/>
      <c r="D177" s="1"/>
      <c r="E177" s="58" t="s">
        <v>903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73</v>
      </c>
      <c r="C178" s="1"/>
      <c r="D178" s="1"/>
      <c r="E178" s="58" t="s">
        <v>823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75</v>
      </c>
      <c r="C179" s="31"/>
      <c r="D179" s="31"/>
      <c r="E179" s="60" t="s">
        <v>76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28</v>
      </c>
      <c r="C180" s="51" t="s">
        <v>824</v>
      </c>
      <c r="D180" s="51" t="s">
        <v>3</v>
      </c>
      <c r="E180" s="51" t="s">
        <v>825</v>
      </c>
      <c r="F180" s="51" t="s">
        <v>3</v>
      </c>
      <c r="G180" s="52" t="s">
        <v>159</v>
      </c>
      <c r="H180" s="62">
        <v>25.079999999999998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69</v>
      </c>
      <c r="C181" s="1"/>
      <c r="D181" s="1"/>
      <c r="E181" s="58" t="s">
        <v>826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71</v>
      </c>
      <c r="C182" s="1"/>
      <c r="D182" s="1"/>
      <c r="E182" s="58" t="s">
        <v>904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73</v>
      </c>
      <c r="C183" s="1"/>
      <c r="D183" s="1"/>
      <c r="E183" s="58" t="s">
        <v>608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75</v>
      </c>
      <c r="C184" s="31"/>
      <c r="D184" s="31"/>
      <c r="E184" s="60" t="s">
        <v>76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29</v>
      </c>
      <c r="C185" s="51" t="s">
        <v>467</v>
      </c>
      <c r="D185" s="51">
        <v>1</v>
      </c>
      <c r="E185" s="51" t="s">
        <v>468</v>
      </c>
      <c r="F185" s="51" t="s">
        <v>3</v>
      </c>
      <c r="G185" s="52" t="s">
        <v>159</v>
      </c>
      <c r="H185" s="62">
        <v>14.039999999999999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69</v>
      </c>
      <c r="C186" s="1"/>
      <c r="D186" s="1"/>
      <c r="E186" s="58" t="s">
        <v>828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71</v>
      </c>
      <c r="C187" s="1"/>
      <c r="D187" s="1"/>
      <c r="E187" s="58" t="s">
        <v>905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73</v>
      </c>
      <c r="C188" s="1"/>
      <c r="D188" s="1"/>
      <c r="E188" s="58" t="s">
        <v>471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75</v>
      </c>
      <c r="C189" s="31"/>
      <c r="D189" s="31"/>
      <c r="E189" s="60" t="s">
        <v>76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30</v>
      </c>
      <c r="C190" s="51" t="s">
        <v>467</v>
      </c>
      <c r="D190" s="51">
        <v>2</v>
      </c>
      <c r="E190" s="51" t="s">
        <v>468</v>
      </c>
      <c r="F190" s="51" t="s">
        <v>3</v>
      </c>
      <c r="G190" s="52" t="s">
        <v>159</v>
      </c>
      <c r="H190" s="62">
        <v>30.960000000000001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69</v>
      </c>
      <c r="C191" s="1"/>
      <c r="D191" s="1"/>
      <c r="E191" s="58" t="s">
        <v>830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71</v>
      </c>
      <c r="C192" s="1"/>
      <c r="D192" s="1"/>
      <c r="E192" s="58" t="s">
        <v>906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73</v>
      </c>
      <c r="C193" s="1"/>
      <c r="D193" s="1"/>
      <c r="E193" s="58" t="s">
        <v>474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75</v>
      </c>
      <c r="C194" s="31"/>
      <c r="D194" s="31"/>
      <c r="E194" s="60" t="s">
        <v>76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126</v>
      </c>
      <c r="F195" s="1"/>
      <c r="G195" s="67" t="s">
        <v>117</v>
      </c>
      <c r="H195" s="68">
        <f>J170+J175+J180+J185+J190</f>
        <v>0</v>
      </c>
      <c r="I195" s="67" t="s">
        <v>118</v>
      </c>
      <c r="J195" s="69">
        <f>(L195-H195)</f>
        <v>0</v>
      </c>
      <c r="K195" s="67" t="s">
        <v>119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120</v>
      </c>
      <c r="H196" s="74">
        <f>J170+J175+J180+J185+J190</f>
        <v>0</v>
      </c>
      <c r="I196" s="73" t="s">
        <v>121</v>
      </c>
      <c r="J196" s="75">
        <f>0+J195</f>
        <v>0</v>
      </c>
      <c r="K196" s="73" t="s">
        <v>122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832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0">
        <v>31</v>
      </c>
      <c r="C198" s="51" t="s">
        <v>833</v>
      </c>
      <c r="D198" s="51" t="s">
        <v>3</v>
      </c>
      <c r="E198" s="51" t="s">
        <v>834</v>
      </c>
      <c r="F198" s="51" t="s">
        <v>3</v>
      </c>
      <c r="G198" s="52" t="s">
        <v>145</v>
      </c>
      <c r="H198" s="53">
        <v>88.5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7" t="s">
        <v>69</v>
      </c>
      <c r="C199" s="1"/>
      <c r="D199" s="1"/>
      <c r="E199" s="58" t="s">
        <v>835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71</v>
      </c>
      <c r="C200" s="1"/>
      <c r="D200" s="1"/>
      <c r="E200" s="58" t="s">
        <v>907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7" t="s">
        <v>73</v>
      </c>
      <c r="C201" s="1"/>
      <c r="D201" s="1"/>
      <c r="E201" s="58" t="s">
        <v>837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>
      <c r="A202" s="9"/>
      <c r="B202" s="59" t="s">
        <v>75</v>
      </c>
      <c r="C202" s="31"/>
      <c r="D202" s="31"/>
      <c r="E202" s="60" t="s">
        <v>76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>
      <c r="A203" s="9"/>
      <c r="B203" s="50">
        <v>32</v>
      </c>
      <c r="C203" s="51" t="s">
        <v>838</v>
      </c>
      <c r="D203" s="51" t="s">
        <v>3</v>
      </c>
      <c r="E203" s="51" t="s">
        <v>839</v>
      </c>
      <c r="F203" s="51" t="s">
        <v>3</v>
      </c>
      <c r="G203" s="52" t="s">
        <v>145</v>
      </c>
      <c r="H203" s="62">
        <v>88.5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7" t="s">
        <v>69</v>
      </c>
      <c r="C204" s="1"/>
      <c r="D204" s="1"/>
      <c r="E204" s="58" t="s">
        <v>840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7" t="s">
        <v>71</v>
      </c>
      <c r="C205" s="1"/>
      <c r="D205" s="1"/>
      <c r="E205" s="58" t="s">
        <v>907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>
      <c r="A206" s="9"/>
      <c r="B206" s="57" t="s">
        <v>73</v>
      </c>
      <c r="C206" s="1"/>
      <c r="D206" s="1"/>
      <c r="E206" s="58" t="s">
        <v>841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>
      <c r="A207" s="9"/>
      <c r="B207" s="59" t="s">
        <v>75</v>
      </c>
      <c r="C207" s="31"/>
      <c r="D207" s="31"/>
      <c r="E207" s="60" t="s">
        <v>76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>
      <c r="A208" s="9"/>
      <c r="B208" s="50">
        <v>33</v>
      </c>
      <c r="C208" s="51" t="s">
        <v>842</v>
      </c>
      <c r="D208" s="51" t="s">
        <v>3</v>
      </c>
      <c r="E208" s="51" t="s">
        <v>843</v>
      </c>
      <c r="F208" s="51" t="s">
        <v>3</v>
      </c>
      <c r="G208" s="52" t="s">
        <v>145</v>
      </c>
      <c r="H208" s="62">
        <v>7.5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7" t="s">
        <v>69</v>
      </c>
      <c r="C209" s="1"/>
      <c r="D209" s="1"/>
      <c r="E209" s="58" t="s">
        <v>844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>
      <c r="A210" s="9"/>
      <c r="B210" s="57" t="s">
        <v>71</v>
      </c>
      <c r="C210" s="1"/>
      <c r="D210" s="1"/>
      <c r="E210" s="58" t="s">
        <v>908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>
      <c r="A211" s="9"/>
      <c r="B211" s="57" t="s">
        <v>73</v>
      </c>
      <c r="C211" s="1"/>
      <c r="D211" s="1"/>
      <c r="E211" s="58" t="s">
        <v>846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>
      <c r="A212" s="9"/>
      <c r="B212" s="59" t="s">
        <v>75</v>
      </c>
      <c r="C212" s="31"/>
      <c r="D212" s="31"/>
      <c r="E212" s="60" t="s">
        <v>76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716</v>
      </c>
      <c r="F213" s="1"/>
      <c r="G213" s="67" t="s">
        <v>117</v>
      </c>
      <c r="H213" s="68">
        <f>J198+J203+J208</f>
        <v>0</v>
      </c>
      <c r="I213" s="67" t="s">
        <v>118</v>
      </c>
      <c r="J213" s="69">
        <f>(L213-H213)</f>
        <v>0</v>
      </c>
      <c r="K213" s="67" t="s">
        <v>119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120</v>
      </c>
      <c r="H214" s="74">
        <f>J198+J203+J208</f>
        <v>0</v>
      </c>
      <c r="I214" s="73" t="s">
        <v>121</v>
      </c>
      <c r="J214" s="75">
        <f>0+J213</f>
        <v>0</v>
      </c>
      <c r="K214" s="73" t="s">
        <v>122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274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0">
        <v>34</v>
      </c>
      <c r="C216" s="51" t="s">
        <v>847</v>
      </c>
      <c r="D216" s="51" t="s">
        <v>3</v>
      </c>
      <c r="E216" s="51" t="s">
        <v>848</v>
      </c>
      <c r="F216" s="51" t="s">
        <v>3</v>
      </c>
      <c r="G216" s="52" t="s">
        <v>169</v>
      </c>
      <c r="H216" s="53">
        <v>3.75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57" t="s">
        <v>69</v>
      </c>
      <c r="C217" s="1"/>
      <c r="D217" s="1"/>
      <c r="E217" s="58" t="s">
        <v>849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>
      <c r="A218" s="9"/>
      <c r="B218" s="57" t="s">
        <v>71</v>
      </c>
      <c r="C218" s="1"/>
      <c r="D218" s="1"/>
      <c r="E218" s="58" t="s">
        <v>909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>
      <c r="A219" s="9"/>
      <c r="B219" s="57" t="s">
        <v>73</v>
      </c>
      <c r="C219" s="1"/>
      <c r="D219" s="1"/>
      <c r="E219" s="58" t="s">
        <v>851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>
      <c r="A220" s="9"/>
      <c r="B220" s="59" t="s">
        <v>75</v>
      </c>
      <c r="C220" s="31"/>
      <c r="D220" s="31"/>
      <c r="E220" s="60" t="s">
        <v>76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>
      <c r="A221" s="9"/>
      <c r="B221" s="50">
        <v>35</v>
      </c>
      <c r="C221" s="51" t="s">
        <v>852</v>
      </c>
      <c r="D221" s="51" t="s">
        <v>3</v>
      </c>
      <c r="E221" s="51" t="s">
        <v>853</v>
      </c>
      <c r="F221" s="51" t="s">
        <v>3</v>
      </c>
      <c r="G221" s="52" t="s">
        <v>169</v>
      </c>
      <c r="H221" s="62">
        <v>30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57" t="s">
        <v>69</v>
      </c>
      <c r="C222" s="1"/>
      <c r="D222" s="1"/>
      <c r="E222" s="58" t="s">
        <v>854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>
      <c r="A223" s="9"/>
      <c r="B223" s="57" t="s">
        <v>71</v>
      </c>
      <c r="C223" s="1"/>
      <c r="D223" s="1"/>
      <c r="E223" s="58" t="s">
        <v>910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>
      <c r="A224" s="9"/>
      <c r="B224" s="57" t="s">
        <v>73</v>
      </c>
      <c r="C224" s="1"/>
      <c r="D224" s="1"/>
      <c r="E224" s="58" t="s">
        <v>856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>
      <c r="A225" s="9"/>
      <c r="B225" s="59" t="s">
        <v>75</v>
      </c>
      <c r="C225" s="31"/>
      <c r="D225" s="31"/>
      <c r="E225" s="60" t="s">
        <v>76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128</v>
      </c>
      <c r="F226" s="1"/>
      <c r="G226" s="67" t="s">
        <v>117</v>
      </c>
      <c r="H226" s="68">
        <f>J216+J221</f>
        <v>0</v>
      </c>
      <c r="I226" s="67" t="s">
        <v>118</v>
      </c>
      <c r="J226" s="69">
        <f>(L226-H226)</f>
        <v>0</v>
      </c>
      <c r="K226" s="67" t="s">
        <v>119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120</v>
      </c>
      <c r="H227" s="74">
        <f>J216+J221</f>
        <v>0</v>
      </c>
      <c r="I227" s="73" t="s">
        <v>121</v>
      </c>
      <c r="J227" s="75">
        <f>0+J226</f>
        <v>0</v>
      </c>
      <c r="K227" s="73" t="s">
        <v>122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512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>
      <c r="A229" s="9"/>
      <c r="B229" s="50">
        <v>36</v>
      </c>
      <c r="C229" s="51" t="s">
        <v>670</v>
      </c>
      <c r="D229" s="51" t="s">
        <v>3</v>
      </c>
      <c r="E229" s="51" t="s">
        <v>671</v>
      </c>
      <c r="F229" s="51" t="s">
        <v>3</v>
      </c>
      <c r="G229" s="52" t="s">
        <v>169</v>
      </c>
      <c r="H229" s="53">
        <v>30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57" t="s">
        <v>69</v>
      </c>
      <c r="C230" s="1"/>
      <c r="D230" s="1"/>
      <c r="E230" s="58" t="s">
        <v>857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>
      <c r="A231" s="9"/>
      <c r="B231" s="57" t="s">
        <v>71</v>
      </c>
      <c r="C231" s="1"/>
      <c r="D231" s="1"/>
      <c r="E231" s="58" t="s">
        <v>910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>
      <c r="A232" s="9"/>
      <c r="B232" s="57" t="s">
        <v>73</v>
      </c>
      <c r="C232" s="1"/>
      <c r="D232" s="1"/>
      <c r="E232" s="58" t="s">
        <v>858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>
      <c r="A233" s="9"/>
      <c r="B233" s="59" t="s">
        <v>75</v>
      </c>
      <c r="C233" s="31"/>
      <c r="D233" s="31"/>
      <c r="E233" s="60" t="s">
        <v>76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>
      <c r="A234" s="9"/>
      <c r="B234" s="50">
        <v>37</v>
      </c>
      <c r="C234" s="51" t="s">
        <v>286</v>
      </c>
      <c r="D234" s="51" t="s">
        <v>3</v>
      </c>
      <c r="E234" s="51" t="s">
        <v>287</v>
      </c>
      <c r="F234" s="51" t="s">
        <v>3</v>
      </c>
      <c r="G234" s="52" t="s">
        <v>94</v>
      </c>
      <c r="H234" s="62">
        <v>3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57" t="s">
        <v>69</v>
      </c>
      <c r="C235" s="1"/>
      <c r="D235" s="1"/>
      <c r="E235" s="58" t="s">
        <v>530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>
      <c r="A236" s="9"/>
      <c r="B236" s="57" t="s">
        <v>71</v>
      </c>
      <c r="C236" s="1"/>
      <c r="D236" s="1"/>
      <c r="E236" s="58" t="s">
        <v>911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>
      <c r="A237" s="9"/>
      <c r="B237" s="57" t="s">
        <v>73</v>
      </c>
      <c r="C237" s="1"/>
      <c r="D237" s="1"/>
      <c r="E237" s="58" t="s">
        <v>529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>
      <c r="A238" s="9"/>
      <c r="B238" s="59" t="s">
        <v>75</v>
      </c>
      <c r="C238" s="31"/>
      <c r="D238" s="31"/>
      <c r="E238" s="60" t="s">
        <v>76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>
      <c r="A239" s="9"/>
      <c r="B239" s="50">
        <v>38</v>
      </c>
      <c r="C239" s="51" t="s">
        <v>333</v>
      </c>
      <c r="D239" s="51" t="s">
        <v>3</v>
      </c>
      <c r="E239" s="51" t="s">
        <v>334</v>
      </c>
      <c r="F239" s="51" t="s">
        <v>3</v>
      </c>
      <c r="G239" s="52" t="s">
        <v>169</v>
      </c>
      <c r="H239" s="62">
        <v>41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57" t="s">
        <v>69</v>
      </c>
      <c r="C240" s="1"/>
      <c r="D240" s="1"/>
      <c r="E240" s="58" t="s">
        <v>859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>
      <c r="A241" s="9"/>
      <c r="B241" s="57" t="s">
        <v>71</v>
      </c>
      <c r="C241" s="1"/>
      <c r="D241" s="1"/>
      <c r="E241" s="58" t="s">
        <v>912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>
      <c r="A242" s="9"/>
      <c r="B242" s="57" t="s">
        <v>73</v>
      </c>
      <c r="C242" s="1"/>
      <c r="D242" s="1"/>
      <c r="E242" s="58" t="s">
        <v>337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>
      <c r="A243" s="9"/>
      <c r="B243" s="59" t="s">
        <v>75</v>
      </c>
      <c r="C243" s="31"/>
      <c r="D243" s="31"/>
      <c r="E243" s="60" t="s">
        <v>76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>
      <c r="A244" s="9"/>
      <c r="B244" s="50">
        <v>39</v>
      </c>
      <c r="C244" s="51" t="s">
        <v>861</v>
      </c>
      <c r="D244" s="51" t="s">
        <v>3</v>
      </c>
      <c r="E244" s="51" t="s">
        <v>862</v>
      </c>
      <c r="F244" s="51" t="s">
        <v>3</v>
      </c>
      <c r="G244" s="52" t="s">
        <v>145</v>
      </c>
      <c r="H244" s="62">
        <v>7.5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>
      <c r="A245" s="9"/>
      <c r="B245" s="57" t="s">
        <v>69</v>
      </c>
      <c r="C245" s="1"/>
      <c r="D245" s="1"/>
      <c r="E245" s="58" t="s">
        <v>863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>
      <c r="A246" s="9"/>
      <c r="B246" s="57" t="s">
        <v>71</v>
      </c>
      <c r="C246" s="1"/>
      <c r="D246" s="1"/>
      <c r="E246" s="58" t="s">
        <v>913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>
      <c r="A247" s="9"/>
      <c r="B247" s="57" t="s">
        <v>73</v>
      </c>
      <c r="C247" s="1"/>
      <c r="D247" s="1"/>
      <c r="E247" s="58" t="s">
        <v>865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>
      <c r="A248" s="9"/>
      <c r="B248" s="59" t="s">
        <v>75</v>
      </c>
      <c r="C248" s="31"/>
      <c r="D248" s="31"/>
      <c r="E248" s="60" t="s">
        <v>76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>
      <c r="A249" s="9"/>
      <c r="B249" s="50">
        <v>40</v>
      </c>
      <c r="C249" s="51" t="s">
        <v>866</v>
      </c>
      <c r="D249" s="51" t="s">
        <v>3</v>
      </c>
      <c r="E249" s="51" t="s">
        <v>867</v>
      </c>
      <c r="F249" s="51" t="s">
        <v>3</v>
      </c>
      <c r="G249" s="52" t="s">
        <v>169</v>
      </c>
      <c r="H249" s="62">
        <v>14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>
      <c r="A250" s="9"/>
      <c r="B250" s="57" t="s">
        <v>69</v>
      </c>
      <c r="C250" s="1"/>
      <c r="D250" s="1"/>
      <c r="E250" s="58" t="s">
        <v>868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>
      <c r="A251" s="9"/>
      <c r="B251" s="57" t="s">
        <v>71</v>
      </c>
      <c r="C251" s="1"/>
      <c r="D251" s="1"/>
      <c r="E251" s="58" t="s">
        <v>914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>
      <c r="A252" s="9"/>
      <c r="B252" s="57" t="s">
        <v>73</v>
      </c>
      <c r="C252" s="1"/>
      <c r="D252" s="1"/>
      <c r="E252" s="58" t="s">
        <v>551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>
      <c r="A253" s="9"/>
      <c r="B253" s="59" t="s">
        <v>75</v>
      </c>
      <c r="C253" s="31"/>
      <c r="D253" s="31"/>
      <c r="E253" s="60" t="s">
        <v>76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>
      <c r="A254" s="9"/>
      <c r="B254" s="50">
        <v>41</v>
      </c>
      <c r="C254" s="51" t="s">
        <v>870</v>
      </c>
      <c r="D254" s="51" t="s">
        <v>3</v>
      </c>
      <c r="E254" s="51" t="s">
        <v>871</v>
      </c>
      <c r="F254" s="51" t="s">
        <v>3</v>
      </c>
      <c r="G254" s="52" t="s">
        <v>169</v>
      </c>
      <c r="H254" s="62">
        <v>14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57" t="s">
        <v>69</v>
      </c>
      <c r="C255" s="1"/>
      <c r="D255" s="1"/>
      <c r="E255" s="58" t="s">
        <v>868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>
      <c r="A256" s="9"/>
      <c r="B256" s="57" t="s">
        <v>71</v>
      </c>
      <c r="C256" s="1"/>
      <c r="D256" s="1"/>
      <c r="E256" s="58" t="s">
        <v>915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>
      <c r="A257" s="9"/>
      <c r="B257" s="57" t="s">
        <v>73</v>
      </c>
      <c r="C257" s="1"/>
      <c r="D257" s="1"/>
      <c r="E257" s="58" t="s">
        <v>865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>
      <c r="A258" s="9"/>
      <c r="B258" s="59" t="s">
        <v>75</v>
      </c>
      <c r="C258" s="31"/>
      <c r="D258" s="31"/>
      <c r="E258" s="60" t="s">
        <v>76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355</v>
      </c>
      <c r="F259" s="1"/>
      <c r="G259" s="67" t="s">
        <v>117</v>
      </c>
      <c r="H259" s="68">
        <f>J229+J234+J239+J244+J249+J254</f>
        <v>0</v>
      </c>
      <c r="I259" s="67" t="s">
        <v>118</v>
      </c>
      <c r="J259" s="69">
        <f>(L259-H259)</f>
        <v>0</v>
      </c>
      <c r="K259" s="67" t="s">
        <v>119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120</v>
      </c>
      <c r="H260" s="74">
        <f>J229+J234+J239+J244+J249+J254</f>
        <v>0</v>
      </c>
      <c r="I260" s="73" t="s">
        <v>121</v>
      </c>
      <c r="J260" s="75">
        <f>0+J259</f>
        <v>0</v>
      </c>
      <c r="K260" s="73" t="s">
        <v>122</v>
      </c>
      <c r="L260" s="76">
        <f>L229+L234+L239+L244+L249+L254</f>
        <v>0</v>
      </c>
      <c r="M260" s="12"/>
      <c r="N260" s="2"/>
      <c r="O260" s="2"/>
      <c r="P260" s="2"/>
      <c r="Q260" s="2"/>
    </row>
    <row r="261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916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>
      <c r="A21" s="9"/>
      <c r="B21" s="45">
        <v>1</v>
      </c>
      <c r="C21" s="1"/>
      <c r="D21" s="1"/>
      <c r="E21" s="46" t="s">
        <v>124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>
      <c r="A22" s="9"/>
      <c r="B22" s="45">
        <v>2</v>
      </c>
      <c r="C22" s="1"/>
      <c r="D22" s="1"/>
      <c r="E22" s="46" t="s">
        <v>354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>
      <c r="A23" s="9"/>
      <c r="B23" s="45">
        <v>3</v>
      </c>
      <c r="C23" s="1"/>
      <c r="D23" s="1"/>
      <c r="E23" s="46" t="s">
        <v>715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>
      <c r="A24" s="9"/>
      <c r="B24" s="45">
        <v>4</v>
      </c>
      <c r="C24" s="1"/>
      <c r="D24" s="1"/>
      <c r="E24" s="46" t="s">
        <v>126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>
      <c r="A25" s="9"/>
      <c r="B25" s="45">
        <v>7</v>
      </c>
      <c r="C25" s="1"/>
      <c r="D25" s="1"/>
      <c r="E25" s="46" t="s">
        <v>716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>
      <c r="A26" s="9"/>
      <c r="B26" s="45">
        <v>8</v>
      </c>
      <c r="C26" s="1"/>
      <c r="D26" s="1"/>
      <c r="E26" s="46" t="s">
        <v>128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>
      <c r="A27" s="9"/>
      <c r="B27" s="45">
        <v>9</v>
      </c>
      <c r="C27" s="1"/>
      <c r="D27" s="1"/>
      <c r="E27" s="46" t="s">
        <v>355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58</v>
      </c>
      <c r="C31" s="43" t="s">
        <v>54</v>
      </c>
      <c r="D31" s="43" t="s">
        <v>59</v>
      </c>
      <c r="E31" s="43" t="s">
        <v>55</v>
      </c>
      <c r="F31" s="43" t="s">
        <v>60</v>
      </c>
      <c r="G31" s="44" t="s">
        <v>61</v>
      </c>
      <c r="H31" s="22" t="s">
        <v>62</v>
      </c>
      <c r="I31" s="22" t="s">
        <v>63</v>
      </c>
      <c r="J31" s="22" t="s">
        <v>16</v>
      </c>
      <c r="K31" s="44" t="s">
        <v>64</v>
      </c>
      <c r="L31" s="22" t="s">
        <v>17</v>
      </c>
      <c r="M31" s="78"/>
      <c r="N31" s="2"/>
      <c r="O31" s="2"/>
      <c r="P31" s="2"/>
      <c r="Q31" s="2"/>
    </row>
    <row r="32" ht="40" customHeight="1">
      <c r="A32" s="9"/>
      <c r="B32" s="48" t="s">
        <v>65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365</v>
      </c>
      <c r="D33" s="51" t="s">
        <v>3</v>
      </c>
      <c r="E33" s="51" t="s">
        <v>366</v>
      </c>
      <c r="F33" s="51" t="s">
        <v>3</v>
      </c>
      <c r="G33" s="52" t="s">
        <v>132</v>
      </c>
      <c r="H33" s="53">
        <v>769.23000000000002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69</v>
      </c>
      <c r="C34" s="1"/>
      <c r="D34" s="1"/>
      <c r="E34" s="58" t="s">
        <v>717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71</v>
      </c>
      <c r="C35" s="1"/>
      <c r="D35" s="1"/>
      <c r="E35" s="58" t="s">
        <v>917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73</v>
      </c>
      <c r="C36" s="1"/>
      <c r="D36" s="1"/>
      <c r="E36" s="58" t="s">
        <v>140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75</v>
      </c>
      <c r="C37" s="31"/>
      <c r="D37" s="31"/>
      <c r="E37" s="60" t="s">
        <v>76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56</v>
      </c>
      <c r="F38" s="1"/>
      <c r="G38" s="67" t="s">
        <v>117</v>
      </c>
      <c r="H38" s="68">
        <f>0+J33</f>
        <v>0</v>
      </c>
      <c r="I38" s="67" t="s">
        <v>118</v>
      </c>
      <c r="J38" s="69">
        <f>(L38-H38)</f>
        <v>0</v>
      </c>
      <c r="K38" s="67" t="s">
        <v>119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120</v>
      </c>
      <c r="H39" s="74">
        <f>0+J33</f>
        <v>0</v>
      </c>
      <c r="I39" s="73" t="s">
        <v>121</v>
      </c>
      <c r="J39" s="75">
        <f>0+J38</f>
        <v>0</v>
      </c>
      <c r="K39" s="73" t="s">
        <v>122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142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0">
        <v>2</v>
      </c>
      <c r="C41" s="51" t="s">
        <v>719</v>
      </c>
      <c r="D41" s="51" t="s">
        <v>3</v>
      </c>
      <c r="E41" s="51" t="s">
        <v>720</v>
      </c>
      <c r="F41" s="51" t="s">
        <v>3</v>
      </c>
      <c r="G41" s="52" t="s">
        <v>721</v>
      </c>
      <c r="H41" s="53">
        <v>80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69</v>
      </c>
      <c r="C42" s="1"/>
      <c r="D42" s="1"/>
      <c r="E42" s="58" t="s">
        <v>722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71</v>
      </c>
      <c r="C43" s="1"/>
      <c r="D43" s="1"/>
      <c r="E43" s="58" t="s">
        <v>918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73</v>
      </c>
      <c r="C44" s="1"/>
      <c r="D44" s="1"/>
      <c r="E44" s="58" t="s">
        <v>724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75</v>
      </c>
      <c r="C45" s="31"/>
      <c r="D45" s="31"/>
      <c r="E45" s="60" t="s">
        <v>76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3</v>
      </c>
      <c r="C46" s="51" t="s">
        <v>725</v>
      </c>
      <c r="D46" s="51" t="s">
        <v>3</v>
      </c>
      <c r="E46" s="51" t="s">
        <v>726</v>
      </c>
      <c r="F46" s="51" t="s">
        <v>3</v>
      </c>
      <c r="G46" s="52" t="s">
        <v>169</v>
      </c>
      <c r="H46" s="62">
        <v>70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69</v>
      </c>
      <c r="C47" s="1"/>
      <c r="D47" s="1"/>
      <c r="E47" s="58" t="s">
        <v>727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71</v>
      </c>
      <c r="C48" s="1"/>
      <c r="D48" s="1"/>
      <c r="E48" s="58" t="s">
        <v>919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73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75</v>
      </c>
      <c r="C50" s="31"/>
      <c r="D50" s="31"/>
      <c r="E50" s="60" t="s">
        <v>76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>
      <c r="A51" s="9"/>
      <c r="B51" s="50">
        <v>4</v>
      </c>
      <c r="C51" s="51" t="s">
        <v>392</v>
      </c>
      <c r="D51" s="51">
        <v>1</v>
      </c>
      <c r="E51" s="51" t="s">
        <v>393</v>
      </c>
      <c r="F51" s="51" t="s">
        <v>3</v>
      </c>
      <c r="G51" s="52" t="s">
        <v>159</v>
      </c>
      <c r="H51" s="62">
        <v>51.975000000000001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69</v>
      </c>
      <c r="C52" s="1"/>
      <c r="D52" s="1"/>
      <c r="E52" s="58" t="s">
        <v>730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71</v>
      </c>
      <c r="C53" s="1"/>
      <c r="D53" s="1"/>
      <c r="E53" s="58" t="s">
        <v>920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73</v>
      </c>
      <c r="C54" s="1"/>
      <c r="D54" s="1"/>
      <c r="E54" s="58" t="s">
        <v>396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75</v>
      </c>
      <c r="C55" s="31"/>
      <c r="D55" s="31"/>
      <c r="E55" s="60" t="s">
        <v>76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>
      <c r="A56" s="9"/>
      <c r="B56" s="50">
        <v>5</v>
      </c>
      <c r="C56" s="51" t="s">
        <v>392</v>
      </c>
      <c r="D56" s="51">
        <v>2</v>
      </c>
      <c r="E56" s="51" t="s">
        <v>393</v>
      </c>
      <c r="F56" s="51" t="s">
        <v>3</v>
      </c>
      <c r="G56" s="52" t="s">
        <v>159</v>
      </c>
      <c r="H56" s="62">
        <v>155.92500000000001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7" t="s">
        <v>69</v>
      </c>
      <c r="C57" s="1"/>
      <c r="D57" s="1"/>
      <c r="E57" s="58" t="s">
        <v>732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71</v>
      </c>
      <c r="C58" s="1"/>
      <c r="D58" s="1"/>
      <c r="E58" s="58" t="s">
        <v>921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73</v>
      </c>
      <c r="C59" s="1"/>
      <c r="D59" s="1"/>
      <c r="E59" s="58" t="s">
        <v>396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>
      <c r="A60" s="9"/>
      <c r="B60" s="59" t="s">
        <v>75</v>
      </c>
      <c r="C60" s="31"/>
      <c r="D60" s="31"/>
      <c r="E60" s="60" t="s">
        <v>76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>
      <c r="A61" s="9"/>
      <c r="B61" s="50">
        <v>6</v>
      </c>
      <c r="C61" s="51" t="s">
        <v>402</v>
      </c>
      <c r="D61" s="51">
        <v>1</v>
      </c>
      <c r="E61" s="51" t="s">
        <v>403</v>
      </c>
      <c r="F61" s="51" t="s">
        <v>3</v>
      </c>
      <c r="G61" s="52" t="s">
        <v>159</v>
      </c>
      <c r="H61" s="62">
        <v>86.625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7" t="s">
        <v>69</v>
      </c>
      <c r="C62" s="1"/>
      <c r="D62" s="1"/>
      <c r="E62" s="58" t="s">
        <v>734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71</v>
      </c>
      <c r="C63" s="1"/>
      <c r="D63" s="1"/>
      <c r="E63" s="58" t="s">
        <v>922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73</v>
      </c>
      <c r="C64" s="1"/>
      <c r="D64" s="1"/>
      <c r="E64" s="58" t="s">
        <v>401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>
      <c r="A65" s="9"/>
      <c r="B65" s="59" t="s">
        <v>75</v>
      </c>
      <c r="C65" s="31"/>
      <c r="D65" s="31"/>
      <c r="E65" s="60" t="s">
        <v>76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>
      <c r="A66" s="9"/>
      <c r="B66" s="50">
        <v>7</v>
      </c>
      <c r="C66" s="51" t="s">
        <v>402</v>
      </c>
      <c r="D66" s="51">
        <v>2</v>
      </c>
      <c r="E66" s="51" t="s">
        <v>403</v>
      </c>
      <c r="F66" s="51" t="s">
        <v>3</v>
      </c>
      <c r="G66" s="52" t="s">
        <v>159</v>
      </c>
      <c r="H66" s="62">
        <v>259.875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7" t="s">
        <v>69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71</v>
      </c>
      <c r="C68" s="1"/>
      <c r="D68" s="1"/>
      <c r="E68" s="58" t="s">
        <v>923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73</v>
      </c>
      <c r="C69" s="1"/>
      <c r="D69" s="1"/>
      <c r="E69" s="58" t="s">
        <v>401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>
      <c r="A70" s="9"/>
      <c r="B70" s="59" t="s">
        <v>75</v>
      </c>
      <c r="C70" s="31"/>
      <c r="D70" s="31"/>
      <c r="E70" s="60" t="s">
        <v>76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>
      <c r="A71" s="9"/>
      <c r="B71" s="50">
        <v>8</v>
      </c>
      <c r="C71" s="51" t="s">
        <v>406</v>
      </c>
      <c r="D71" s="51" t="s">
        <v>3</v>
      </c>
      <c r="E71" s="51" t="s">
        <v>407</v>
      </c>
      <c r="F71" s="51" t="s">
        <v>3</v>
      </c>
      <c r="G71" s="52" t="s">
        <v>159</v>
      </c>
      <c r="H71" s="62">
        <v>138.59999999999999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69</v>
      </c>
      <c r="C72" s="1"/>
      <c r="D72" s="1"/>
      <c r="E72" s="58" t="s">
        <v>880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71</v>
      </c>
      <c r="C73" s="1"/>
      <c r="D73" s="1"/>
      <c r="E73" s="58" t="s">
        <v>924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73</v>
      </c>
      <c r="C74" s="1"/>
      <c r="D74" s="1"/>
      <c r="E74" s="58" t="s">
        <v>401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75</v>
      </c>
      <c r="C75" s="31"/>
      <c r="D75" s="31"/>
      <c r="E75" s="60" t="s">
        <v>76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9</v>
      </c>
      <c r="C76" s="51" t="s">
        <v>183</v>
      </c>
      <c r="D76" s="51" t="s">
        <v>3</v>
      </c>
      <c r="E76" s="51" t="s">
        <v>184</v>
      </c>
      <c r="F76" s="51" t="s">
        <v>3</v>
      </c>
      <c r="G76" s="52" t="s">
        <v>159</v>
      </c>
      <c r="H76" s="62">
        <v>207.90000000000001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69</v>
      </c>
      <c r="C77" s="1"/>
      <c r="D77" s="1"/>
      <c r="E77" s="58" t="s">
        <v>882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71</v>
      </c>
      <c r="C78" s="1"/>
      <c r="D78" s="1"/>
      <c r="E78" s="58" t="s">
        <v>925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73</v>
      </c>
      <c r="C79" s="1"/>
      <c r="D79" s="1"/>
      <c r="E79" s="58" t="s">
        <v>426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75</v>
      </c>
      <c r="C80" s="31"/>
      <c r="D80" s="31"/>
      <c r="E80" s="60" t="s">
        <v>76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10</v>
      </c>
      <c r="C81" s="51" t="s">
        <v>742</v>
      </c>
      <c r="D81" s="51" t="s">
        <v>3</v>
      </c>
      <c r="E81" s="51" t="s">
        <v>743</v>
      </c>
      <c r="F81" s="51" t="s">
        <v>3</v>
      </c>
      <c r="G81" s="52" t="s">
        <v>145</v>
      </c>
      <c r="H81" s="62">
        <v>9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69</v>
      </c>
      <c r="C82" s="1"/>
      <c r="D82" s="1"/>
      <c r="E82" s="58" t="s">
        <v>884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71</v>
      </c>
      <c r="C83" s="1"/>
      <c r="D83" s="1"/>
      <c r="E83" s="58" t="s">
        <v>926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73</v>
      </c>
      <c r="C84" s="1"/>
      <c r="D84" s="1"/>
      <c r="E84" s="58" t="s">
        <v>746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75</v>
      </c>
      <c r="C85" s="31"/>
      <c r="D85" s="31"/>
      <c r="E85" s="60" t="s">
        <v>76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124</v>
      </c>
      <c r="F86" s="1"/>
      <c r="G86" s="67" t="s">
        <v>117</v>
      </c>
      <c r="H86" s="68">
        <f>J41+J46+J51+J56+J61+J66+J71+J76+J81</f>
        <v>0</v>
      </c>
      <c r="I86" s="67" t="s">
        <v>118</v>
      </c>
      <c r="J86" s="69">
        <f>(L86-H86)</f>
        <v>0</v>
      </c>
      <c r="K86" s="67" t="s">
        <v>119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120</v>
      </c>
      <c r="H87" s="74">
        <f>J41+J46+J51+J56+J61+J66+J71+J76+J81</f>
        <v>0</v>
      </c>
      <c r="I87" s="73" t="s">
        <v>121</v>
      </c>
      <c r="J87" s="75">
        <f>0+J86</f>
        <v>0</v>
      </c>
      <c r="K87" s="73" t="s">
        <v>122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451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0">
        <v>11</v>
      </c>
      <c r="C89" s="51" t="s">
        <v>747</v>
      </c>
      <c r="D89" s="51" t="s">
        <v>3</v>
      </c>
      <c r="E89" s="51" t="s">
        <v>748</v>
      </c>
      <c r="F89" s="51" t="s">
        <v>3</v>
      </c>
      <c r="G89" s="52" t="s">
        <v>159</v>
      </c>
      <c r="H89" s="53">
        <v>9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69</v>
      </c>
      <c r="C90" s="1"/>
      <c r="D90" s="1"/>
      <c r="E90" s="58" t="s">
        <v>749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71</v>
      </c>
      <c r="C91" s="1"/>
      <c r="D91" s="1"/>
      <c r="E91" s="58" t="s">
        <v>927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73</v>
      </c>
      <c r="C92" s="1"/>
      <c r="D92" s="1"/>
      <c r="E92" s="58" t="s">
        <v>751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75</v>
      </c>
      <c r="C93" s="31"/>
      <c r="D93" s="31"/>
      <c r="E93" s="60" t="s">
        <v>76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12</v>
      </c>
      <c r="C94" s="51" t="s">
        <v>452</v>
      </c>
      <c r="D94" s="51" t="s">
        <v>3</v>
      </c>
      <c r="E94" s="51" t="s">
        <v>453</v>
      </c>
      <c r="F94" s="51" t="s">
        <v>3</v>
      </c>
      <c r="G94" s="52" t="s">
        <v>145</v>
      </c>
      <c r="H94" s="62">
        <v>120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69</v>
      </c>
      <c r="C95" s="1"/>
      <c r="D95" s="1"/>
      <c r="E95" s="58" t="s">
        <v>752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71</v>
      </c>
      <c r="C96" s="1"/>
      <c r="D96" s="1"/>
      <c r="E96" s="58" t="s">
        <v>928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73</v>
      </c>
      <c r="C97" s="1"/>
      <c r="D97" s="1"/>
      <c r="E97" s="58" t="s">
        <v>456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75</v>
      </c>
      <c r="C98" s="31"/>
      <c r="D98" s="31"/>
      <c r="E98" s="60" t="s">
        <v>76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13</v>
      </c>
      <c r="C99" s="51" t="s">
        <v>754</v>
      </c>
      <c r="D99" s="51" t="s">
        <v>3</v>
      </c>
      <c r="E99" s="51" t="s">
        <v>755</v>
      </c>
      <c r="F99" s="51" t="s">
        <v>3</v>
      </c>
      <c r="G99" s="52" t="s">
        <v>159</v>
      </c>
      <c r="H99" s="62">
        <v>16.199999999999999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69</v>
      </c>
      <c r="C100" s="1"/>
      <c r="D100" s="1"/>
      <c r="E100" s="58" t="s">
        <v>756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71</v>
      </c>
      <c r="C101" s="1"/>
      <c r="D101" s="1"/>
      <c r="E101" s="58" t="s">
        <v>929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73</v>
      </c>
      <c r="C102" s="1"/>
      <c r="D102" s="1"/>
      <c r="E102" s="58" t="s">
        <v>758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75</v>
      </c>
      <c r="C103" s="31"/>
      <c r="D103" s="31"/>
      <c r="E103" s="60" t="s">
        <v>76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>
      <c r="A104" s="9"/>
      <c r="B104" s="50">
        <v>14</v>
      </c>
      <c r="C104" s="51" t="s">
        <v>759</v>
      </c>
      <c r="D104" s="51" t="s">
        <v>3</v>
      </c>
      <c r="E104" s="51" t="s">
        <v>760</v>
      </c>
      <c r="F104" s="51" t="s">
        <v>3</v>
      </c>
      <c r="G104" s="52" t="s">
        <v>169</v>
      </c>
      <c r="H104" s="62">
        <v>1188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69</v>
      </c>
      <c r="C105" s="1"/>
      <c r="D105" s="1"/>
      <c r="E105" s="58" t="s">
        <v>761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71</v>
      </c>
      <c r="C106" s="1"/>
      <c r="D106" s="1"/>
      <c r="E106" s="58" t="s">
        <v>930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73</v>
      </c>
      <c r="C107" s="1"/>
      <c r="D107" s="1"/>
      <c r="E107" s="58" t="s">
        <v>763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75</v>
      </c>
      <c r="C108" s="31"/>
      <c r="D108" s="31"/>
      <c r="E108" s="60" t="s">
        <v>76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15</v>
      </c>
      <c r="C109" s="51" t="s">
        <v>764</v>
      </c>
      <c r="D109" s="51" t="s">
        <v>3</v>
      </c>
      <c r="E109" s="51" t="s">
        <v>765</v>
      </c>
      <c r="F109" s="51" t="s">
        <v>3</v>
      </c>
      <c r="G109" s="52" t="s">
        <v>94</v>
      </c>
      <c r="H109" s="62">
        <v>150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69</v>
      </c>
      <c r="C110" s="1"/>
      <c r="D110" s="1"/>
      <c r="E110" s="58" t="s">
        <v>766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71</v>
      </c>
      <c r="C111" s="1"/>
      <c r="D111" s="1"/>
      <c r="E111" s="58" t="s">
        <v>931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73</v>
      </c>
      <c r="C112" s="1"/>
      <c r="D112" s="1"/>
      <c r="E112" s="58" t="s">
        <v>768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75</v>
      </c>
      <c r="C113" s="31"/>
      <c r="D113" s="31"/>
      <c r="E113" s="60" t="s">
        <v>76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769</v>
      </c>
      <c r="D114" s="51" t="s">
        <v>3</v>
      </c>
      <c r="E114" s="51" t="s">
        <v>770</v>
      </c>
      <c r="F114" s="51" t="s">
        <v>3</v>
      </c>
      <c r="G114" s="52" t="s">
        <v>159</v>
      </c>
      <c r="H114" s="62">
        <v>21.780000000000001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69</v>
      </c>
      <c r="C115" s="1"/>
      <c r="D115" s="1"/>
      <c r="E115" s="58" t="s">
        <v>771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71</v>
      </c>
      <c r="C116" s="1"/>
      <c r="D116" s="1"/>
      <c r="E116" s="58" t="s">
        <v>932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73</v>
      </c>
      <c r="C117" s="1"/>
      <c r="D117" s="1"/>
      <c r="E117" s="58" t="s">
        <v>613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75</v>
      </c>
      <c r="C118" s="31"/>
      <c r="D118" s="31"/>
      <c r="E118" s="60" t="s">
        <v>76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>
      <c r="A119" s="9"/>
      <c r="B119" s="50">
        <v>17</v>
      </c>
      <c r="C119" s="51" t="s">
        <v>773</v>
      </c>
      <c r="D119" s="51" t="s">
        <v>3</v>
      </c>
      <c r="E119" s="51" t="s">
        <v>774</v>
      </c>
      <c r="F119" s="51" t="s">
        <v>3</v>
      </c>
      <c r="G119" s="52" t="s">
        <v>132</v>
      </c>
      <c r="H119" s="62">
        <v>0.094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69</v>
      </c>
      <c r="C120" s="1"/>
      <c r="D120" s="1"/>
      <c r="E120" s="58" t="s">
        <v>775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71</v>
      </c>
      <c r="C121" s="1"/>
      <c r="D121" s="1"/>
      <c r="E121" s="58" t="s">
        <v>933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73</v>
      </c>
      <c r="C122" s="1"/>
      <c r="D122" s="1"/>
      <c r="E122" s="58" t="s">
        <v>777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75</v>
      </c>
      <c r="C123" s="31"/>
      <c r="D123" s="31"/>
      <c r="E123" s="60" t="s">
        <v>76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>
      <c r="A124" s="9"/>
      <c r="B124" s="50">
        <v>18</v>
      </c>
      <c r="C124" s="51" t="s">
        <v>778</v>
      </c>
      <c r="D124" s="51" t="s">
        <v>3</v>
      </c>
      <c r="E124" s="51" t="s">
        <v>779</v>
      </c>
      <c r="F124" s="51" t="s">
        <v>3</v>
      </c>
      <c r="G124" s="52" t="s">
        <v>132</v>
      </c>
      <c r="H124" s="62">
        <v>1.9550000000000001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7" t="s">
        <v>69</v>
      </c>
      <c r="C125" s="1"/>
      <c r="D125" s="1"/>
      <c r="E125" s="58" t="s">
        <v>780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71</v>
      </c>
      <c r="C126" s="1"/>
      <c r="D126" s="1"/>
      <c r="E126" s="58" t="s">
        <v>934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73</v>
      </c>
      <c r="C127" s="1"/>
      <c r="D127" s="1"/>
      <c r="E127" s="58" t="s">
        <v>777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>
      <c r="A128" s="9"/>
      <c r="B128" s="59" t="s">
        <v>75</v>
      </c>
      <c r="C128" s="31"/>
      <c r="D128" s="31"/>
      <c r="E128" s="60" t="s">
        <v>76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354</v>
      </c>
      <c r="F129" s="1"/>
      <c r="G129" s="67" t="s">
        <v>117</v>
      </c>
      <c r="H129" s="68">
        <f>J89+J94+J99+J104+J109+J114+J119+J124</f>
        <v>0</v>
      </c>
      <c r="I129" s="67" t="s">
        <v>118</v>
      </c>
      <c r="J129" s="69">
        <f>(L129-H129)</f>
        <v>0</v>
      </c>
      <c r="K129" s="67" t="s">
        <v>119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120</v>
      </c>
      <c r="H130" s="74">
        <f>J89+J94+J99+J104+J109+J114+J119+J124</f>
        <v>0</v>
      </c>
      <c r="I130" s="73" t="s">
        <v>121</v>
      </c>
      <c r="J130" s="75">
        <f>0+J129</f>
        <v>0</v>
      </c>
      <c r="K130" s="73" t="s">
        <v>122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782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0">
        <v>19</v>
      </c>
      <c r="C132" s="51" t="s">
        <v>783</v>
      </c>
      <c r="D132" s="51" t="s">
        <v>3</v>
      </c>
      <c r="E132" s="51" t="s">
        <v>784</v>
      </c>
      <c r="F132" s="51" t="s">
        <v>3</v>
      </c>
      <c r="G132" s="52" t="s">
        <v>159</v>
      </c>
      <c r="H132" s="53">
        <v>21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69</v>
      </c>
      <c r="C133" s="1"/>
      <c r="D133" s="1"/>
      <c r="E133" s="58" t="s">
        <v>785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71</v>
      </c>
      <c r="C134" s="1"/>
      <c r="D134" s="1"/>
      <c r="E134" s="58" t="s">
        <v>935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73</v>
      </c>
      <c r="C135" s="1"/>
      <c r="D135" s="1"/>
      <c r="E135" s="58" t="s">
        <v>787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75</v>
      </c>
      <c r="C136" s="31"/>
      <c r="D136" s="31"/>
      <c r="E136" s="60" t="s">
        <v>76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788</v>
      </c>
      <c r="D137" s="51" t="s">
        <v>3</v>
      </c>
      <c r="E137" s="51" t="s">
        <v>789</v>
      </c>
      <c r="F137" s="51" t="s">
        <v>3</v>
      </c>
      <c r="G137" s="52" t="s">
        <v>132</v>
      </c>
      <c r="H137" s="62">
        <v>2.3100000000000001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69</v>
      </c>
      <c r="C138" s="1"/>
      <c r="D138" s="1"/>
      <c r="E138" s="58" t="s">
        <v>790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71</v>
      </c>
      <c r="C139" s="1"/>
      <c r="D139" s="1"/>
      <c r="E139" s="58" t="s">
        <v>936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73</v>
      </c>
      <c r="C140" s="1"/>
      <c r="D140" s="1"/>
      <c r="E140" s="58" t="s">
        <v>792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75</v>
      </c>
      <c r="C141" s="31"/>
      <c r="D141" s="31"/>
      <c r="E141" s="60" t="s">
        <v>76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793</v>
      </c>
      <c r="D142" s="51" t="s">
        <v>3</v>
      </c>
      <c r="E142" s="51" t="s">
        <v>794</v>
      </c>
      <c r="F142" s="51" t="s">
        <v>3</v>
      </c>
      <c r="G142" s="52" t="s">
        <v>159</v>
      </c>
      <c r="H142" s="62">
        <v>40.5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69</v>
      </c>
      <c r="C143" s="1"/>
      <c r="D143" s="1"/>
      <c r="E143" s="58" t="s">
        <v>795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71</v>
      </c>
      <c r="C144" s="1"/>
      <c r="D144" s="1"/>
      <c r="E144" s="58" t="s">
        <v>937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73</v>
      </c>
      <c r="C145" s="1"/>
      <c r="D145" s="1"/>
      <c r="E145" s="58" t="s">
        <v>797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75</v>
      </c>
      <c r="C146" s="31"/>
      <c r="D146" s="31"/>
      <c r="E146" s="60" t="s">
        <v>76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>
      <c r="A147" s="9"/>
      <c r="B147" s="50">
        <v>22</v>
      </c>
      <c r="C147" s="51" t="s">
        <v>798</v>
      </c>
      <c r="D147" s="51" t="s">
        <v>3</v>
      </c>
      <c r="E147" s="51" t="s">
        <v>799</v>
      </c>
      <c r="F147" s="51" t="s">
        <v>3</v>
      </c>
      <c r="G147" s="52" t="s">
        <v>159</v>
      </c>
      <c r="H147" s="62">
        <v>105.59999999999999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69</v>
      </c>
      <c r="C148" s="1"/>
      <c r="D148" s="1"/>
      <c r="E148" s="58" t="s">
        <v>800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71</v>
      </c>
      <c r="C149" s="1"/>
      <c r="D149" s="1"/>
      <c r="E149" s="58" t="s">
        <v>938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73</v>
      </c>
      <c r="C150" s="1"/>
      <c r="D150" s="1"/>
      <c r="E150" s="58" t="s">
        <v>624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75</v>
      </c>
      <c r="C151" s="31"/>
      <c r="D151" s="31"/>
      <c r="E151" s="60" t="s">
        <v>76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23</v>
      </c>
      <c r="C152" s="51" t="s">
        <v>802</v>
      </c>
      <c r="D152" s="51" t="s">
        <v>3</v>
      </c>
      <c r="E152" s="51" t="s">
        <v>803</v>
      </c>
      <c r="F152" s="51" t="s">
        <v>3</v>
      </c>
      <c r="G152" s="52" t="s">
        <v>159</v>
      </c>
      <c r="H152" s="62">
        <v>94.769999999999996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69</v>
      </c>
      <c r="C153" s="1"/>
      <c r="D153" s="1"/>
      <c r="E153" s="58" t="s">
        <v>804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71</v>
      </c>
      <c r="C154" s="1"/>
      <c r="D154" s="1"/>
      <c r="E154" s="58" t="s">
        <v>939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73</v>
      </c>
      <c r="C155" s="1"/>
      <c r="D155" s="1"/>
      <c r="E155" s="58" t="s">
        <v>624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75</v>
      </c>
      <c r="C156" s="31"/>
      <c r="D156" s="31"/>
      <c r="E156" s="60" t="s">
        <v>76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>
      <c r="A157" s="9"/>
      <c r="B157" s="50">
        <v>24</v>
      </c>
      <c r="C157" s="51" t="s">
        <v>806</v>
      </c>
      <c r="D157" s="51" t="s">
        <v>3</v>
      </c>
      <c r="E157" s="51" t="s">
        <v>807</v>
      </c>
      <c r="F157" s="51" t="s">
        <v>3</v>
      </c>
      <c r="G157" s="52" t="s">
        <v>132</v>
      </c>
      <c r="H157" s="62">
        <v>2.843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7" t="s">
        <v>69</v>
      </c>
      <c r="C158" s="1"/>
      <c r="D158" s="1"/>
      <c r="E158" s="58" t="s">
        <v>899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7" t="s">
        <v>71</v>
      </c>
      <c r="C159" s="1"/>
      <c r="D159" s="1"/>
      <c r="E159" s="58" t="s">
        <v>940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73</v>
      </c>
      <c r="C160" s="1"/>
      <c r="D160" s="1"/>
      <c r="E160" s="58" t="s">
        <v>810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>
      <c r="A161" s="9"/>
      <c r="B161" s="59" t="s">
        <v>75</v>
      </c>
      <c r="C161" s="31"/>
      <c r="D161" s="31"/>
      <c r="E161" s="60" t="s">
        <v>76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>
      <c r="A162" s="9"/>
      <c r="B162" s="50">
        <v>25</v>
      </c>
      <c r="C162" s="51" t="s">
        <v>811</v>
      </c>
      <c r="D162" s="51" t="s">
        <v>3</v>
      </c>
      <c r="E162" s="51" t="s">
        <v>812</v>
      </c>
      <c r="F162" s="51" t="s">
        <v>3</v>
      </c>
      <c r="G162" s="52" t="s">
        <v>132</v>
      </c>
      <c r="H162" s="62">
        <v>2.3690000000000002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7" t="s">
        <v>69</v>
      </c>
      <c r="C163" s="1"/>
      <c r="D163" s="1"/>
      <c r="E163" s="58" t="s">
        <v>813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71</v>
      </c>
      <c r="C164" s="1"/>
      <c r="D164" s="1"/>
      <c r="E164" s="58" t="s">
        <v>941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73</v>
      </c>
      <c r="C165" s="1"/>
      <c r="D165" s="1"/>
      <c r="E165" s="58" t="s">
        <v>810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>
      <c r="A166" s="9"/>
      <c r="B166" s="59" t="s">
        <v>75</v>
      </c>
      <c r="C166" s="31"/>
      <c r="D166" s="31"/>
      <c r="E166" s="60" t="s">
        <v>76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715</v>
      </c>
      <c r="F167" s="1"/>
      <c r="G167" s="67" t="s">
        <v>117</v>
      </c>
      <c r="H167" s="68">
        <f>J132+J137+J142+J147+J152+J157+J162</f>
        <v>0</v>
      </c>
      <c r="I167" s="67" t="s">
        <v>118</v>
      </c>
      <c r="J167" s="69">
        <f>(L167-H167)</f>
        <v>0</v>
      </c>
      <c r="K167" s="67" t="s">
        <v>119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120</v>
      </c>
      <c r="H168" s="74">
        <f>J132+J137+J142+J147+J152+J157+J162</f>
        <v>0</v>
      </c>
      <c r="I168" s="73" t="s">
        <v>121</v>
      </c>
      <c r="J168" s="75">
        <f>0+J167</f>
        <v>0</v>
      </c>
      <c r="K168" s="73" t="s">
        <v>122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222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0">
        <v>26</v>
      </c>
      <c r="C170" s="51" t="s">
        <v>815</v>
      </c>
      <c r="D170" s="51" t="s">
        <v>3</v>
      </c>
      <c r="E170" s="51" t="s">
        <v>816</v>
      </c>
      <c r="F170" s="51" t="s">
        <v>3</v>
      </c>
      <c r="G170" s="52" t="s">
        <v>159</v>
      </c>
      <c r="H170" s="53">
        <v>12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7" t="s">
        <v>69</v>
      </c>
      <c r="C171" s="1"/>
      <c r="D171" s="1"/>
      <c r="E171" s="58" t="s">
        <v>817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71</v>
      </c>
      <c r="C172" s="1"/>
      <c r="D172" s="1"/>
      <c r="E172" s="58" t="s">
        <v>942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73</v>
      </c>
      <c r="C173" s="1"/>
      <c r="D173" s="1"/>
      <c r="E173" s="58" t="s">
        <v>624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>
      <c r="A174" s="9"/>
      <c r="B174" s="59" t="s">
        <v>75</v>
      </c>
      <c r="C174" s="31"/>
      <c r="D174" s="31"/>
      <c r="E174" s="60" t="s">
        <v>76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>
      <c r="A175" s="9"/>
      <c r="B175" s="50">
        <v>27</v>
      </c>
      <c r="C175" s="51" t="s">
        <v>819</v>
      </c>
      <c r="D175" s="51" t="s">
        <v>3</v>
      </c>
      <c r="E175" s="51" t="s">
        <v>820</v>
      </c>
      <c r="F175" s="51" t="s">
        <v>3</v>
      </c>
      <c r="G175" s="52" t="s">
        <v>159</v>
      </c>
      <c r="H175" s="62">
        <v>138.59999999999999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69</v>
      </c>
      <c r="C176" s="1"/>
      <c r="D176" s="1"/>
      <c r="E176" s="58" t="s">
        <v>821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71</v>
      </c>
      <c r="C177" s="1"/>
      <c r="D177" s="1"/>
      <c r="E177" s="58" t="s">
        <v>943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73</v>
      </c>
      <c r="C178" s="1"/>
      <c r="D178" s="1"/>
      <c r="E178" s="58" t="s">
        <v>823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75</v>
      </c>
      <c r="C179" s="31"/>
      <c r="D179" s="31"/>
      <c r="E179" s="60" t="s">
        <v>76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28</v>
      </c>
      <c r="C180" s="51" t="s">
        <v>824</v>
      </c>
      <c r="D180" s="51" t="s">
        <v>3</v>
      </c>
      <c r="E180" s="51" t="s">
        <v>825</v>
      </c>
      <c r="F180" s="51" t="s">
        <v>3</v>
      </c>
      <c r="G180" s="52" t="s">
        <v>159</v>
      </c>
      <c r="H180" s="62">
        <v>80.400000000000006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69</v>
      </c>
      <c r="C181" s="1"/>
      <c r="D181" s="1"/>
      <c r="E181" s="58" t="s">
        <v>826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71</v>
      </c>
      <c r="C182" s="1"/>
      <c r="D182" s="1"/>
      <c r="E182" s="58" t="s">
        <v>944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73</v>
      </c>
      <c r="C183" s="1"/>
      <c r="D183" s="1"/>
      <c r="E183" s="58" t="s">
        <v>608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75</v>
      </c>
      <c r="C184" s="31"/>
      <c r="D184" s="31"/>
      <c r="E184" s="60" t="s">
        <v>76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29</v>
      </c>
      <c r="C185" s="51" t="s">
        <v>467</v>
      </c>
      <c r="D185" s="51">
        <v>1</v>
      </c>
      <c r="E185" s="51" t="s">
        <v>468</v>
      </c>
      <c r="F185" s="51" t="s">
        <v>3</v>
      </c>
      <c r="G185" s="52" t="s">
        <v>159</v>
      </c>
      <c r="H185" s="62">
        <v>13.199999999999999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69</v>
      </c>
      <c r="C186" s="1"/>
      <c r="D186" s="1"/>
      <c r="E186" s="58" t="s">
        <v>828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71</v>
      </c>
      <c r="C187" s="1"/>
      <c r="D187" s="1"/>
      <c r="E187" s="58" t="s">
        <v>945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73</v>
      </c>
      <c r="C188" s="1"/>
      <c r="D188" s="1"/>
      <c r="E188" s="58" t="s">
        <v>471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75</v>
      </c>
      <c r="C189" s="31"/>
      <c r="D189" s="31"/>
      <c r="E189" s="60" t="s">
        <v>76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30</v>
      </c>
      <c r="C190" s="51" t="s">
        <v>467</v>
      </c>
      <c r="D190" s="51">
        <v>2</v>
      </c>
      <c r="E190" s="51" t="s">
        <v>468</v>
      </c>
      <c r="F190" s="51" t="s">
        <v>3</v>
      </c>
      <c r="G190" s="52" t="s">
        <v>159</v>
      </c>
      <c r="H190" s="62">
        <v>69.299999999999997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69</v>
      </c>
      <c r="C191" s="1"/>
      <c r="D191" s="1"/>
      <c r="E191" s="58" t="s">
        <v>830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71</v>
      </c>
      <c r="C192" s="1"/>
      <c r="D192" s="1"/>
      <c r="E192" s="58" t="s">
        <v>946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73</v>
      </c>
      <c r="C193" s="1"/>
      <c r="D193" s="1"/>
      <c r="E193" s="58" t="s">
        <v>474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75</v>
      </c>
      <c r="C194" s="31"/>
      <c r="D194" s="31"/>
      <c r="E194" s="60" t="s">
        <v>76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126</v>
      </c>
      <c r="F195" s="1"/>
      <c r="G195" s="67" t="s">
        <v>117</v>
      </c>
      <c r="H195" s="68">
        <f>J170+J175+J180+J185+J190</f>
        <v>0</v>
      </c>
      <c r="I195" s="67" t="s">
        <v>118</v>
      </c>
      <c r="J195" s="69">
        <f>(L195-H195)</f>
        <v>0</v>
      </c>
      <c r="K195" s="67" t="s">
        <v>119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120</v>
      </c>
      <c r="H196" s="74">
        <f>J170+J175+J180+J185+J190</f>
        <v>0</v>
      </c>
      <c r="I196" s="73" t="s">
        <v>121</v>
      </c>
      <c r="J196" s="75">
        <f>0+J195</f>
        <v>0</v>
      </c>
      <c r="K196" s="73" t="s">
        <v>122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832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0">
        <v>31</v>
      </c>
      <c r="C198" s="51" t="s">
        <v>833</v>
      </c>
      <c r="D198" s="51" t="s">
        <v>3</v>
      </c>
      <c r="E198" s="51" t="s">
        <v>834</v>
      </c>
      <c r="F198" s="51" t="s">
        <v>3</v>
      </c>
      <c r="G198" s="52" t="s">
        <v>145</v>
      </c>
      <c r="H198" s="53">
        <v>201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7" t="s">
        <v>69</v>
      </c>
      <c r="C199" s="1"/>
      <c r="D199" s="1"/>
      <c r="E199" s="58" t="s">
        <v>835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71</v>
      </c>
      <c r="C200" s="1"/>
      <c r="D200" s="1"/>
      <c r="E200" s="58" t="s">
        <v>947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7" t="s">
        <v>73</v>
      </c>
      <c r="C201" s="1"/>
      <c r="D201" s="1"/>
      <c r="E201" s="58" t="s">
        <v>837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>
      <c r="A202" s="9"/>
      <c r="B202" s="59" t="s">
        <v>75</v>
      </c>
      <c r="C202" s="31"/>
      <c r="D202" s="31"/>
      <c r="E202" s="60" t="s">
        <v>76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>
      <c r="A203" s="9"/>
      <c r="B203" s="50">
        <v>32</v>
      </c>
      <c r="C203" s="51" t="s">
        <v>838</v>
      </c>
      <c r="D203" s="51" t="s">
        <v>3</v>
      </c>
      <c r="E203" s="51" t="s">
        <v>839</v>
      </c>
      <c r="F203" s="51" t="s">
        <v>3</v>
      </c>
      <c r="G203" s="52" t="s">
        <v>145</v>
      </c>
      <c r="H203" s="62">
        <v>201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7" t="s">
        <v>69</v>
      </c>
      <c r="C204" s="1"/>
      <c r="D204" s="1"/>
      <c r="E204" s="58" t="s">
        <v>840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7" t="s">
        <v>71</v>
      </c>
      <c r="C205" s="1"/>
      <c r="D205" s="1"/>
      <c r="E205" s="58" t="s">
        <v>947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>
      <c r="A206" s="9"/>
      <c r="B206" s="57" t="s">
        <v>73</v>
      </c>
      <c r="C206" s="1"/>
      <c r="D206" s="1"/>
      <c r="E206" s="58" t="s">
        <v>841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>
      <c r="A207" s="9"/>
      <c r="B207" s="59" t="s">
        <v>75</v>
      </c>
      <c r="C207" s="31"/>
      <c r="D207" s="31"/>
      <c r="E207" s="60" t="s">
        <v>76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>
      <c r="A208" s="9"/>
      <c r="B208" s="50">
        <v>33</v>
      </c>
      <c r="C208" s="51" t="s">
        <v>842</v>
      </c>
      <c r="D208" s="51" t="s">
        <v>3</v>
      </c>
      <c r="E208" s="51" t="s">
        <v>843</v>
      </c>
      <c r="F208" s="51" t="s">
        <v>3</v>
      </c>
      <c r="G208" s="52" t="s">
        <v>145</v>
      </c>
      <c r="H208" s="62">
        <v>15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7" t="s">
        <v>69</v>
      </c>
      <c r="C209" s="1"/>
      <c r="D209" s="1"/>
      <c r="E209" s="58" t="s">
        <v>844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>
      <c r="A210" s="9"/>
      <c r="B210" s="57" t="s">
        <v>71</v>
      </c>
      <c r="C210" s="1"/>
      <c r="D210" s="1"/>
      <c r="E210" s="58" t="s">
        <v>948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>
      <c r="A211" s="9"/>
      <c r="B211" s="57" t="s">
        <v>73</v>
      </c>
      <c r="C211" s="1"/>
      <c r="D211" s="1"/>
      <c r="E211" s="58" t="s">
        <v>846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>
      <c r="A212" s="9"/>
      <c r="B212" s="59" t="s">
        <v>75</v>
      </c>
      <c r="C212" s="31"/>
      <c r="D212" s="31"/>
      <c r="E212" s="60" t="s">
        <v>76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716</v>
      </c>
      <c r="F213" s="1"/>
      <c r="G213" s="67" t="s">
        <v>117</v>
      </c>
      <c r="H213" s="68">
        <f>J198+J203+J208</f>
        <v>0</v>
      </c>
      <c r="I213" s="67" t="s">
        <v>118</v>
      </c>
      <c r="J213" s="69">
        <f>(L213-H213)</f>
        <v>0</v>
      </c>
      <c r="K213" s="67" t="s">
        <v>119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120</v>
      </c>
      <c r="H214" s="74">
        <f>J198+J203+J208</f>
        <v>0</v>
      </c>
      <c r="I214" s="73" t="s">
        <v>121</v>
      </c>
      <c r="J214" s="75">
        <f>0+J213</f>
        <v>0</v>
      </c>
      <c r="K214" s="73" t="s">
        <v>122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274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0">
        <v>34</v>
      </c>
      <c r="C216" s="51" t="s">
        <v>847</v>
      </c>
      <c r="D216" s="51" t="s">
        <v>3</v>
      </c>
      <c r="E216" s="51" t="s">
        <v>848</v>
      </c>
      <c r="F216" s="51" t="s">
        <v>3</v>
      </c>
      <c r="G216" s="52" t="s">
        <v>169</v>
      </c>
      <c r="H216" s="53">
        <v>6.25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57" t="s">
        <v>69</v>
      </c>
      <c r="C217" s="1"/>
      <c r="D217" s="1"/>
      <c r="E217" s="58" t="s">
        <v>849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>
      <c r="A218" s="9"/>
      <c r="B218" s="57" t="s">
        <v>71</v>
      </c>
      <c r="C218" s="1"/>
      <c r="D218" s="1"/>
      <c r="E218" s="58" t="s">
        <v>949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>
      <c r="A219" s="9"/>
      <c r="B219" s="57" t="s">
        <v>73</v>
      </c>
      <c r="C219" s="1"/>
      <c r="D219" s="1"/>
      <c r="E219" s="58" t="s">
        <v>851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>
      <c r="A220" s="9"/>
      <c r="B220" s="59" t="s">
        <v>75</v>
      </c>
      <c r="C220" s="31"/>
      <c r="D220" s="31"/>
      <c r="E220" s="60" t="s">
        <v>76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>
      <c r="A221" s="9"/>
      <c r="B221" s="50">
        <v>35</v>
      </c>
      <c r="C221" s="51" t="s">
        <v>852</v>
      </c>
      <c r="D221" s="51" t="s">
        <v>3</v>
      </c>
      <c r="E221" s="51" t="s">
        <v>853</v>
      </c>
      <c r="F221" s="51" t="s">
        <v>3</v>
      </c>
      <c r="G221" s="52" t="s">
        <v>169</v>
      </c>
      <c r="H221" s="62">
        <v>60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57" t="s">
        <v>69</v>
      </c>
      <c r="C222" s="1"/>
      <c r="D222" s="1"/>
      <c r="E222" s="58" t="s">
        <v>854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>
      <c r="A223" s="9"/>
      <c r="B223" s="57" t="s">
        <v>71</v>
      </c>
      <c r="C223" s="1"/>
      <c r="D223" s="1"/>
      <c r="E223" s="58" t="s">
        <v>950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>
      <c r="A224" s="9"/>
      <c r="B224" s="57" t="s">
        <v>73</v>
      </c>
      <c r="C224" s="1"/>
      <c r="D224" s="1"/>
      <c r="E224" s="58" t="s">
        <v>856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>
      <c r="A225" s="9"/>
      <c r="B225" s="59" t="s">
        <v>75</v>
      </c>
      <c r="C225" s="31"/>
      <c r="D225" s="31"/>
      <c r="E225" s="60" t="s">
        <v>76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128</v>
      </c>
      <c r="F226" s="1"/>
      <c r="G226" s="67" t="s">
        <v>117</v>
      </c>
      <c r="H226" s="68">
        <f>J216+J221</f>
        <v>0</v>
      </c>
      <c r="I226" s="67" t="s">
        <v>118</v>
      </c>
      <c r="J226" s="69">
        <f>(L226-H226)</f>
        <v>0</v>
      </c>
      <c r="K226" s="67" t="s">
        <v>119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120</v>
      </c>
      <c r="H227" s="74">
        <f>J216+J221</f>
        <v>0</v>
      </c>
      <c r="I227" s="73" t="s">
        <v>121</v>
      </c>
      <c r="J227" s="75">
        <f>0+J226</f>
        <v>0</v>
      </c>
      <c r="K227" s="73" t="s">
        <v>122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512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>
      <c r="A229" s="9"/>
      <c r="B229" s="50">
        <v>36</v>
      </c>
      <c r="C229" s="51" t="s">
        <v>670</v>
      </c>
      <c r="D229" s="51" t="s">
        <v>3</v>
      </c>
      <c r="E229" s="51" t="s">
        <v>671</v>
      </c>
      <c r="F229" s="51" t="s">
        <v>3</v>
      </c>
      <c r="G229" s="52" t="s">
        <v>169</v>
      </c>
      <c r="H229" s="53">
        <v>60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57" t="s">
        <v>69</v>
      </c>
      <c r="C230" s="1"/>
      <c r="D230" s="1"/>
      <c r="E230" s="58" t="s">
        <v>857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>
      <c r="A231" s="9"/>
      <c r="B231" s="57" t="s">
        <v>71</v>
      </c>
      <c r="C231" s="1"/>
      <c r="D231" s="1"/>
      <c r="E231" s="58" t="s">
        <v>950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>
      <c r="A232" s="9"/>
      <c r="B232" s="57" t="s">
        <v>73</v>
      </c>
      <c r="C232" s="1"/>
      <c r="D232" s="1"/>
      <c r="E232" s="58" t="s">
        <v>858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>
      <c r="A233" s="9"/>
      <c r="B233" s="59" t="s">
        <v>75</v>
      </c>
      <c r="C233" s="31"/>
      <c r="D233" s="31"/>
      <c r="E233" s="60" t="s">
        <v>76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>
      <c r="A234" s="9"/>
      <c r="B234" s="50">
        <v>37</v>
      </c>
      <c r="C234" s="51" t="s">
        <v>286</v>
      </c>
      <c r="D234" s="51" t="s">
        <v>3</v>
      </c>
      <c r="E234" s="51" t="s">
        <v>287</v>
      </c>
      <c r="F234" s="51" t="s">
        <v>3</v>
      </c>
      <c r="G234" s="52" t="s">
        <v>94</v>
      </c>
      <c r="H234" s="62">
        <v>6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57" t="s">
        <v>69</v>
      </c>
      <c r="C235" s="1"/>
      <c r="D235" s="1"/>
      <c r="E235" s="58" t="s">
        <v>530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>
      <c r="A236" s="9"/>
      <c r="B236" s="57" t="s">
        <v>71</v>
      </c>
      <c r="C236" s="1"/>
      <c r="D236" s="1"/>
      <c r="E236" s="58" t="s">
        <v>521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>
      <c r="A237" s="9"/>
      <c r="B237" s="57" t="s">
        <v>73</v>
      </c>
      <c r="C237" s="1"/>
      <c r="D237" s="1"/>
      <c r="E237" s="58" t="s">
        <v>529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>
      <c r="A238" s="9"/>
      <c r="B238" s="59" t="s">
        <v>75</v>
      </c>
      <c r="C238" s="31"/>
      <c r="D238" s="31"/>
      <c r="E238" s="60" t="s">
        <v>76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>
      <c r="A239" s="9"/>
      <c r="B239" s="50">
        <v>38</v>
      </c>
      <c r="C239" s="51" t="s">
        <v>333</v>
      </c>
      <c r="D239" s="51" t="s">
        <v>3</v>
      </c>
      <c r="E239" s="51" t="s">
        <v>334</v>
      </c>
      <c r="F239" s="51" t="s">
        <v>3</v>
      </c>
      <c r="G239" s="52" t="s">
        <v>169</v>
      </c>
      <c r="H239" s="62">
        <v>71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57" t="s">
        <v>69</v>
      </c>
      <c r="C240" s="1"/>
      <c r="D240" s="1"/>
      <c r="E240" s="58" t="s">
        <v>859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>
      <c r="A241" s="9"/>
      <c r="B241" s="57" t="s">
        <v>71</v>
      </c>
      <c r="C241" s="1"/>
      <c r="D241" s="1"/>
      <c r="E241" s="58" t="s">
        <v>951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>
      <c r="A242" s="9"/>
      <c r="B242" s="57" t="s">
        <v>73</v>
      </c>
      <c r="C242" s="1"/>
      <c r="D242" s="1"/>
      <c r="E242" s="58" t="s">
        <v>337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>
      <c r="A243" s="9"/>
      <c r="B243" s="59" t="s">
        <v>75</v>
      </c>
      <c r="C243" s="31"/>
      <c r="D243" s="31"/>
      <c r="E243" s="60" t="s">
        <v>76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>
      <c r="A244" s="9"/>
      <c r="B244" s="50">
        <v>39</v>
      </c>
      <c r="C244" s="51" t="s">
        <v>861</v>
      </c>
      <c r="D244" s="51" t="s">
        <v>3</v>
      </c>
      <c r="E244" s="51" t="s">
        <v>862</v>
      </c>
      <c r="F244" s="51" t="s">
        <v>3</v>
      </c>
      <c r="G244" s="52" t="s">
        <v>145</v>
      </c>
      <c r="H244" s="62">
        <v>17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>
      <c r="A245" s="9"/>
      <c r="B245" s="57" t="s">
        <v>69</v>
      </c>
      <c r="C245" s="1"/>
      <c r="D245" s="1"/>
      <c r="E245" s="58" t="s">
        <v>863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>
      <c r="A246" s="9"/>
      <c r="B246" s="57" t="s">
        <v>71</v>
      </c>
      <c r="C246" s="1"/>
      <c r="D246" s="1"/>
      <c r="E246" s="58" t="s">
        <v>952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>
      <c r="A247" s="9"/>
      <c r="B247" s="57" t="s">
        <v>73</v>
      </c>
      <c r="C247" s="1"/>
      <c r="D247" s="1"/>
      <c r="E247" s="58" t="s">
        <v>865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>
      <c r="A248" s="9"/>
      <c r="B248" s="59" t="s">
        <v>75</v>
      </c>
      <c r="C248" s="31"/>
      <c r="D248" s="31"/>
      <c r="E248" s="60" t="s">
        <v>76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>
      <c r="A249" s="9"/>
      <c r="B249" s="50">
        <v>40</v>
      </c>
      <c r="C249" s="51" t="s">
        <v>866</v>
      </c>
      <c r="D249" s="51" t="s">
        <v>3</v>
      </c>
      <c r="E249" s="51" t="s">
        <v>867</v>
      </c>
      <c r="F249" s="51" t="s">
        <v>3</v>
      </c>
      <c r="G249" s="52" t="s">
        <v>169</v>
      </c>
      <c r="H249" s="62">
        <v>30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>
      <c r="A250" s="9"/>
      <c r="B250" s="57" t="s">
        <v>69</v>
      </c>
      <c r="C250" s="1"/>
      <c r="D250" s="1"/>
      <c r="E250" s="58" t="s">
        <v>868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>
      <c r="A251" s="9"/>
      <c r="B251" s="57" t="s">
        <v>71</v>
      </c>
      <c r="C251" s="1"/>
      <c r="D251" s="1"/>
      <c r="E251" s="58" t="s">
        <v>953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>
      <c r="A252" s="9"/>
      <c r="B252" s="57" t="s">
        <v>73</v>
      </c>
      <c r="C252" s="1"/>
      <c r="D252" s="1"/>
      <c r="E252" s="58" t="s">
        <v>551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>
      <c r="A253" s="9"/>
      <c r="B253" s="59" t="s">
        <v>75</v>
      </c>
      <c r="C253" s="31"/>
      <c r="D253" s="31"/>
      <c r="E253" s="60" t="s">
        <v>76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>
      <c r="A254" s="9"/>
      <c r="B254" s="50">
        <v>41</v>
      </c>
      <c r="C254" s="51" t="s">
        <v>870</v>
      </c>
      <c r="D254" s="51" t="s">
        <v>3</v>
      </c>
      <c r="E254" s="51" t="s">
        <v>871</v>
      </c>
      <c r="F254" s="51" t="s">
        <v>3</v>
      </c>
      <c r="G254" s="52" t="s">
        <v>169</v>
      </c>
      <c r="H254" s="62">
        <v>38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57" t="s">
        <v>69</v>
      </c>
      <c r="C255" s="1"/>
      <c r="D255" s="1"/>
      <c r="E255" s="58" t="s">
        <v>868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>
      <c r="A256" s="9"/>
      <c r="B256" s="57" t="s">
        <v>71</v>
      </c>
      <c r="C256" s="1"/>
      <c r="D256" s="1"/>
      <c r="E256" s="58" t="s">
        <v>954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>
      <c r="A257" s="9"/>
      <c r="B257" s="57" t="s">
        <v>73</v>
      </c>
      <c r="C257" s="1"/>
      <c r="D257" s="1"/>
      <c r="E257" s="58" t="s">
        <v>865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>
      <c r="A258" s="9"/>
      <c r="B258" s="59" t="s">
        <v>75</v>
      </c>
      <c r="C258" s="31"/>
      <c r="D258" s="31"/>
      <c r="E258" s="60" t="s">
        <v>76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355</v>
      </c>
      <c r="F259" s="1"/>
      <c r="G259" s="67" t="s">
        <v>117</v>
      </c>
      <c r="H259" s="68">
        <f>J229+J234+J239+J244+J249+J254</f>
        <v>0</v>
      </c>
      <c r="I259" s="67" t="s">
        <v>118</v>
      </c>
      <c r="J259" s="69">
        <f>(L259-H259)</f>
        <v>0</v>
      </c>
      <c r="K259" s="67" t="s">
        <v>119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120</v>
      </c>
      <c r="H260" s="74">
        <f>J229+J234+J239+J244+J249+J254</f>
        <v>0</v>
      </c>
      <c r="I260" s="73" t="s">
        <v>121</v>
      </c>
      <c r="J260" s="75">
        <f>0+J259</f>
        <v>0</v>
      </c>
      <c r="K260" s="73" t="s">
        <v>122</v>
      </c>
      <c r="L260" s="76">
        <f>L229+L234+L239+L244+L249+L254</f>
        <v>0</v>
      </c>
      <c r="M260" s="12"/>
      <c r="N260" s="2"/>
      <c r="O260" s="2"/>
      <c r="P260" s="2"/>
      <c r="Q260" s="2"/>
    </row>
    <row r="261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49</v>
      </c>
      <c r="B10" s="1"/>
      <c r="C10" s="16"/>
      <c r="D10" s="1"/>
      <c r="E10" s="1"/>
      <c r="F10" s="1"/>
      <c r="G10" s="17"/>
      <c r="H10" s="1"/>
      <c r="I10" s="40" t="s">
        <v>50</v>
      </c>
      <c r="J10" s="41">
        <f>H39+H92+H125+H148+H181+H199+H212+H245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955</v>
      </c>
      <c r="B11" s="1"/>
      <c r="C11" s="1"/>
      <c r="D11" s="1"/>
      <c r="E11" s="1"/>
      <c r="F11" s="1"/>
      <c r="G11" s="40"/>
      <c r="H11" s="1"/>
      <c r="I11" s="40" t="s">
        <v>52</v>
      </c>
      <c r="J11" s="41">
        <f>L39+L92+L125+L148+L181+L199+L212+L245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AVERAGE(J38,J91,J124,J147,J180,J198,J211,J244)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54</v>
      </c>
      <c r="C19" s="43"/>
      <c r="D19" s="43"/>
      <c r="E19" s="43" t="s">
        <v>55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56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>
      <c r="A21" s="9"/>
      <c r="B21" s="45">
        <v>1</v>
      </c>
      <c r="C21" s="1"/>
      <c r="D21" s="1"/>
      <c r="E21" s="46" t="s">
        <v>124</v>
      </c>
      <c r="F21" s="1"/>
      <c r="G21" s="1"/>
      <c r="H21" s="1"/>
      <c r="I21" s="1"/>
      <c r="J21" s="1"/>
      <c r="K21" s="47">
        <f>H92</f>
        <v>0</v>
      </c>
      <c r="L21" s="47">
        <f>L92</f>
        <v>0</v>
      </c>
      <c r="M21" s="12"/>
      <c r="N21" s="2"/>
      <c r="O21" s="2"/>
      <c r="P21" s="2"/>
      <c r="Q21" s="2"/>
      <c r="S21" s="27">
        <f>S91</f>
        <v>0</v>
      </c>
    </row>
    <row r="22">
      <c r="A22" s="9"/>
      <c r="B22" s="45">
        <v>2</v>
      </c>
      <c r="C22" s="1"/>
      <c r="D22" s="1"/>
      <c r="E22" s="46" t="s">
        <v>354</v>
      </c>
      <c r="F22" s="1"/>
      <c r="G22" s="1"/>
      <c r="H22" s="1"/>
      <c r="I22" s="1"/>
      <c r="J22" s="1"/>
      <c r="K22" s="47">
        <f>H125</f>
        <v>0</v>
      </c>
      <c r="L22" s="47">
        <f>L125</f>
        <v>0</v>
      </c>
      <c r="M22" s="12"/>
      <c r="N22" s="2"/>
      <c r="O22" s="2"/>
      <c r="P22" s="2"/>
      <c r="Q22" s="2"/>
      <c r="S22" s="27">
        <f>S124</f>
        <v>0</v>
      </c>
    </row>
    <row r="23">
      <c r="A23" s="9"/>
      <c r="B23" s="45">
        <v>3</v>
      </c>
      <c r="C23" s="1"/>
      <c r="D23" s="1"/>
      <c r="E23" s="46" t="s">
        <v>715</v>
      </c>
      <c r="F23" s="1"/>
      <c r="G23" s="1"/>
      <c r="H23" s="1"/>
      <c r="I23" s="1"/>
      <c r="J23" s="1"/>
      <c r="K23" s="47">
        <f>H148</f>
        <v>0</v>
      </c>
      <c r="L23" s="47">
        <f>L148</f>
        <v>0</v>
      </c>
      <c r="M23" s="12"/>
      <c r="N23" s="2"/>
      <c r="O23" s="2"/>
      <c r="P23" s="2"/>
      <c r="Q23" s="2"/>
      <c r="S23" s="27">
        <f>S147</f>
        <v>0</v>
      </c>
    </row>
    <row r="24">
      <c r="A24" s="9"/>
      <c r="B24" s="45">
        <v>4</v>
      </c>
      <c r="C24" s="1"/>
      <c r="D24" s="1"/>
      <c r="E24" s="46" t="s">
        <v>126</v>
      </c>
      <c r="F24" s="1"/>
      <c r="G24" s="1"/>
      <c r="H24" s="1"/>
      <c r="I24" s="1"/>
      <c r="J24" s="1"/>
      <c r="K24" s="47">
        <f>H181</f>
        <v>0</v>
      </c>
      <c r="L24" s="47">
        <f>L181</f>
        <v>0</v>
      </c>
      <c r="M24" s="12"/>
      <c r="N24" s="2"/>
      <c r="O24" s="2"/>
      <c r="P24" s="2"/>
      <c r="Q24" s="2"/>
      <c r="S24" s="27">
        <f>S180</f>
        <v>0</v>
      </c>
    </row>
    <row r="25">
      <c r="A25" s="9"/>
      <c r="B25" s="45">
        <v>7</v>
      </c>
      <c r="C25" s="1"/>
      <c r="D25" s="1"/>
      <c r="E25" s="46" t="s">
        <v>716</v>
      </c>
      <c r="F25" s="1"/>
      <c r="G25" s="1"/>
      <c r="H25" s="1"/>
      <c r="I25" s="1"/>
      <c r="J25" s="1"/>
      <c r="K25" s="47">
        <f>H199</f>
        <v>0</v>
      </c>
      <c r="L25" s="47">
        <f>L199</f>
        <v>0</v>
      </c>
      <c r="M25" s="78"/>
      <c r="N25" s="2"/>
      <c r="O25" s="2"/>
      <c r="P25" s="2"/>
      <c r="Q25" s="2"/>
      <c r="S25" s="27">
        <f>S198</f>
        <v>0</v>
      </c>
    </row>
    <row r="26">
      <c r="A26" s="9"/>
      <c r="B26" s="45">
        <v>8</v>
      </c>
      <c r="C26" s="1"/>
      <c r="D26" s="1"/>
      <c r="E26" s="46" t="s">
        <v>564</v>
      </c>
      <c r="F26" s="1"/>
      <c r="G26" s="1"/>
      <c r="H26" s="1"/>
      <c r="I26" s="1"/>
      <c r="J26" s="1"/>
      <c r="K26" s="47">
        <f>H212</f>
        <v>0</v>
      </c>
      <c r="L26" s="47">
        <f>L212</f>
        <v>0</v>
      </c>
      <c r="M26" s="78"/>
      <c r="N26" s="2"/>
      <c r="O26" s="2"/>
      <c r="P26" s="2"/>
      <c r="Q26" s="2"/>
      <c r="S26" s="27">
        <f>S211</f>
        <v>0</v>
      </c>
    </row>
    <row r="27">
      <c r="A27" s="9"/>
      <c r="B27" s="45">
        <v>9</v>
      </c>
      <c r="C27" s="1"/>
      <c r="D27" s="1"/>
      <c r="E27" s="46" t="s">
        <v>355</v>
      </c>
      <c r="F27" s="1"/>
      <c r="G27" s="1"/>
      <c r="H27" s="1"/>
      <c r="I27" s="1"/>
      <c r="J27" s="1"/>
      <c r="K27" s="47">
        <f>H245</f>
        <v>0</v>
      </c>
      <c r="L27" s="47">
        <f>L245</f>
        <v>0</v>
      </c>
      <c r="M27" s="78"/>
      <c r="N27" s="2"/>
      <c r="O27" s="2"/>
      <c r="P27" s="2"/>
      <c r="Q27" s="2"/>
      <c r="S27" s="27">
        <f>S244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58</v>
      </c>
      <c r="C31" s="43" t="s">
        <v>54</v>
      </c>
      <c r="D31" s="43" t="s">
        <v>59</v>
      </c>
      <c r="E31" s="43" t="s">
        <v>55</v>
      </c>
      <c r="F31" s="43" t="s">
        <v>60</v>
      </c>
      <c r="G31" s="44" t="s">
        <v>61</v>
      </c>
      <c r="H31" s="22" t="s">
        <v>62</v>
      </c>
      <c r="I31" s="22" t="s">
        <v>63</v>
      </c>
      <c r="J31" s="22" t="s">
        <v>16</v>
      </c>
      <c r="K31" s="44" t="s">
        <v>64</v>
      </c>
      <c r="L31" s="22" t="s">
        <v>17</v>
      </c>
      <c r="M31" s="78"/>
      <c r="N31" s="2"/>
      <c r="O31" s="2"/>
      <c r="P31" s="2"/>
      <c r="Q31" s="2"/>
    </row>
    <row r="32" ht="40" customHeight="1">
      <c r="A32" s="9"/>
      <c r="B32" s="48" t="s">
        <v>65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365</v>
      </c>
      <c r="D33" s="51" t="s">
        <v>3</v>
      </c>
      <c r="E33" s="51" t="s">
        <v>366</v>
      </c>
      <c r="F33" s="51" t="s">
        <v>3</v>
      </c>
      <c r="G33" s="52" t="s">
        <v>132</v>
      </c>
      <c r="H33" s="53">
        <v>166.5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69</v>
      </c>
      <c r="C34" s="1"/>
      <c r="D34" s="1"/>
      <c r="E34" s="58" t="s">
        <v>717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71</v>
      </c>
      <c r="C35" s="1"/>
      <c r="D35" s="1"/>
      <c r="E35" s="58" t="s">
        <v>956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73</v>
      </c>
      <c r="C36" s="1"/>
      <c r="D36" s="1"/>
      <c r="E36" s="58" t="s">
        <v>140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75</v>
      </c>
      <c r="C37" s="31"/>
      <c r="D37" s="31"/>
      <c r="E37" s="60" t="s">
        <v>76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56</v>
      </c>
      <c r="F38" s="1"/>
      <c r="G38" s="67" t="s">
        <v>117</v>
      </c>
      <c r="H38" s="68">
        <f>0+J33</f>
        <v>0</v>
      </c>
      <c r="I38" s="67" t="s">
        <v>118</v>
      </c>
      <c r="J38" s="69">
        <f>(L38-H38)</f>
        <v>0</v>
      </c>
      <c r="K38" s="67" t="s">
        <v>119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120</v>
      </c>
      <c r="H39" s="74">
        <f>0+J33</f>
        <v>0</v>
      </c>
      <c r="I39" s="73" t="s">
        <v>121</v>
      </c>
      <c r="J39" s="75">
        <f>0+J38</f>
        <v>0</v>
      </c>
      <c r="K39" s="73" t="s">
        <v>122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142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0">
        <v>2</v>
      </c>
      <c r="C41" s="51" t="s">
        <v>392</v>
      </c>
      <c r="D41" s="51">
        <v>1</v>
      </c>
      <c r="E41" s="51" t="s">
        <v>393</v>
      </c>
      <c r="F41" s="51" t="s">
        <v>3</v>
      </c>
      <c r="G41" s="52" t="s">
        <v>159</v>
      </c>
      <c r="H41" s="53">
        <v>12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69</v>
      </c>
      <c r="C42" s="1"/>
      <c r="D42" s="1"/>
      <c r="E42" s="58" t="s">
        <v>957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71</v>
      </c>
      <c r="C43" s="1"/>
      <c r="D43" s="1"/>
      <c r="E43" s="58" t="s">
        <v>958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73</v>
      </c>
      <c r="C44" s="1"/>
      <c r="D44" s="1"/>
      <c r="E44" s="58" t="s">
        <v>396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75</v>
      </c>
      <c r="C45" s="31"/>
      <c r="D45" s="31"/>
      <c r="E45" s="60" t="s">
        <v>76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3</v>
      </c>
      <c r="C46" s="51" t="s">
        <v>392</v>
      </c>
      <c r="D46" s="51">
        <v>2</v>
      </c>
      <c r="E46" s="51" t="s">
        <v>393</v>
      </c>
      <c r="F46" s="51" t="s">
        <v>3</v>
      </c>
      <c r="G46" s="52" t="s">
        <v>159</v>
      </c>
      <c r="H46" s="62">
        <v>36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69</v>
      </c>
      <c r="C47" s="1"/>
      <c r="D47" s="1"/>
      <c r="E47" s="58" t="s">
        <v>959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71</v>
      </c>
      <c r="C48" s="1"/>
      <c r="D48" s="1"/>
      <c r="E48" s="58" t="s">
        <v>960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73</v>
      </c>
      <c r="C49" s="1"/>
      <c r="D49" s="1"/>
      <c r="E49" s="58" t="s">
        <v>396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75</v>
      </c>
      <c r="C50" s="31"/>
      <c r="D50" s="31"/>
      <c r="E50" s="60" t="s">
        <v>76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>
      <c r="A51" s="9"/>
      <c r="B51" s="50">
        <v>4</v>
      </c>
      <c r="C51" s="51" t="s">
        <v>397</v>
      </c>
      <c r="D51" s="51">
        <v>1</v>
      </c>
      <c r="E51" s="51" t="s">
        <v>398</v>
      </c>
      <c r="F51" s="51" t="s">
        <v>3</v>
      </c>
      <c r="G51" s="52" t="s">
        <v>159</v>
      </c>
      <c r="H51" s="62">
        <v>18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69</v>
      </c>
      <c r="C52" s="1"/>
      <c r="D52" s="1"/>
      <c r="E52" s="58" t="s">
        <v>961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71</v>
      </c>
      <c r="C53" s="1"/>
      <c r="D53" s="1"/>
      <c r="E53" s="58" t="s">
        <v>962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73</v>
      </c>
      <c r="C54" s="1"/>
      <c r="D54" s="1"/>
      <c r="E54" s="58" t="s">
        <v>401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75</v>
      </c>
      <c r="C55" s="31"/>
      <c r="D55" s="31"/>
      <c r="E55" s="60" t="s">
        <v>76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>
      <c r="A56" s="9"/>
      <c r="B56" s="50">
        <v>5</v>
      </c>
      <c r="C56" s="51" t="s">
        <v>397</v>
      </c>
      <c r="D56" s="51">
        <v>2</v>
      </c>
      <c r="E56" s="51" t="s">
        <v>398</v>
      </c>
      <c r="F56" s="51" t="s">
        <v>3</v>
      </c>
      <c r="G56" s="52" t="s">
        <v>159</v>
      </c>
      <c r="H56" s="62">
        <v>54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7" t="s">
        <v>69</v>
      </c>
      <c r="C57" s="1"/>
      <c r="D57" s="1"/>
      <c r="E57" s="58" t="s">
        <v>963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71</v>
      </c>
      <c r="C58" s="1"/>
      <c r="D58" s="1"/>
      <c r="E58" s="58" t="s">
        <v>964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73</v>
      </c>
      <c r="C59" s="1"/>
      <c r="D59" s="1"/>
      <c r="E59" s="58" t="s">
        <v>401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>
      <c r="A60" s="9"/>
      <c r="B60" s="59" t="s">
        <v>75</v>
      </c>
      <c r="C60" s="31"/>
      <c r="D60" s="31"/>
      <c r="E60" s="60" t="s">
        <v>76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>
      <c r="A61" s="9"/>
      <c r="B61" s="50">
        <v>6</v>
      </c>
      <c r="C61" s="51" t="s">
        <v>965</v>
      </c>
      <c r="D61" s="51" t="s">
        <v>3</v>
      </c>
      <c r="E61" s="51" t="s">
        <v>966</v>
      </c>
      <c r="F61" s="51" t="s">
        <v>3</v>
      </c>
      <c r="G61" s="52" t="s">
        <v>159</v>
      </c>
      <c r="H61" s="62">
        <v>19.5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7" t="s">
        <v>69</v>
      </c>
      <c r="C62" s="1"/>
      <c r="D62" s="1"/>
      <c r="E62" s="58" t="s">
        <v>967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71</v>
      </c>
      <c r="C63" s="1"/>
      <c r="D63" s="1"/>
      <c r="E63" s="58" t="s">
        <v>968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73</v>
      </c>
      <c r="C64" s="1"/>
      <c r="D64" s="1"/>
      <c r="E64" s="58" t="s">
        <v>423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>
      <c r="A65" s="9"/>
      <c r="B65" s="59" t="s">
        <v>75</v>
      </c>
      <c r="C65" s="31"/>
      <c r="D65" s="31"/>
      <c r="E65" s="60" t="s">
        <v>76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>
      <c r="A66" s="9"/>
      <c r="B66" s="50">
        <v>7</v>
      </c>
      <c r="C66" s="51" t="s">
        <v>183</v>
      </c>
      <c r="D66" s="51" t="s">
        <v>3</v>
      </c>
      <c r="E66" s="51" t="s">
        <v>184</v>
      </c>
      <c r="F66" s="51" t="s">
        <v>3</v>
      </c>
      <c r="G66" s="52" t="s">
        <v>159</v>
      </c>
      <c r="H66" s="62">
        <v>30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7" t="s">
        <v>69</v>
      </c>
      <c r="C67" s="1"/>
      <c r="D67" s="1"/>
      <c r="E67" s="58" t="s">
        <v>969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71</v>
      </c>
      <c r="C68" s="1"/>
      <c r="D68" s="1"/>
      <c r="E68" s="58" t="s">
        <v>970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73</v>
      </c>
      <c r="C69" s="1"/>
      <c r="D69" s="1"/>
      <c r="E69" s="58" t="s">
        <v>426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>
      <c r="A70" s="9"/>
      <c r="B70" s="59" t="s">
        <v>75</v>
      </c>
      <c r="C70" s="31"/>
      <c r="D70" s="31"/>
      <c r="E70" s="60" t="s">
        <v>76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>
      <c r="A71" s="9"/>
      <c r="B71" s="50">
        <v>8</v>
      </c>
      <c r="C71" s="51" t="s">
        <v>188</v>
      </c>
      <c r="D71" s="51" t="s">
        <v>3</v>
      </c>
      <c r="E71" s="51" t="s">
        <v>189</v>
      </c>
      <c r="F71" s="51" t="s">
        <v>3</v>
      </c>
      <c r="G71" s="52" t="s">
        <v>159</v>
      </c>
      <c r="H71" s="62">
        <v>15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69</v>
      </c>
      <c r="C72" s="1"/>
      <c r="D72" s="1"/>
      <c r="E72" s="58" t="s">
        <v>971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71</v>
      </c>
      <c r="C73" s="1"/>
      <c r="D73" s="1"/>
      <c r="E73" s="58" t="s">
        <v>972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73</v>
      </c>
      <c r="C74" s="1"/>
      <c r="D74" s="1"/>
      <c r="E74" s="58" t="s">
        <v>428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75</v>
      </c>
      <c r="C75" s="31"/>
      <c r="D75" s="31"/>
      <c r="E75" s="60" t="s">
        <v>76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9</v>
      </c>
      <c r="C76" s="51" t="s">
        <v>203</v>
      </c>
      <c r="D76" s="51" t="s">
        <v>3</v>
      </c>
      <c r="E76" s="51" t="s">
        <v>204</v>
      </c>
      <c r="F76" s="51" t="s">
        <v>3</v>
      </c>
      <c r="G76" s="52" t="s">
        <v>145</v>
      </c>
      <c r="H76" s="62">
        <v>150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69</v>
      </c>
      <c r="C77" s="1"/>
      <c r="D77" s="1"/>
      <c r="E77" s="58" t="s">
        <v>973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71</v>
      </c>
      <c r="C78" s="1"/>
      <c r="D78" s="1"/>
      <c r="E78" s="58" t="s">
        <v>974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73</v>
      </c>
      <c r="C79" s="1"/>
      <c r="D79" s="1"/>
      <c r="E79" s="58" t="s">
        <v>449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75</v>
      </c>
      <c r="C80" s="31"/>
      <c r="D80" s="31"/>
      <c r="E80" s="60" t="s">
        <v>76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10</v>
      </c>
      <c r="C81" s="51" t="s">
        <v>207</v>
      </c>
      <c r="D81" s="51" t="s">
        <v>3</v>
      </c>
      <c r="E81" s="51" t="s">
        <v>208</v>
      </c>
      <c r="F81" s="51" t="s">
        <v>3</v>
      </c>
      <c r="G81" s="52" t="s">
        <v>145</v>
      </c>
      <c r="H81" s="62">
        <v>150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69</v>
      </c>
      <c r="C82" s="1"/>
      <c r="D82" s="1"/>
      <c r="E82" s="58" t="s">
        <v>975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71</v>
      </c>
      <c r="C83" s="1"/>
      <c r="D83" s="1"/>
      <c r="E83" s="58" t="s">
        <v>974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73</v>
      </c>
      <c r="C84" s="1"/>
      <c r="D84" s="1"/>
      <c r="E84" s="58" t="s">
        <v>210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75</v>
      </c>
      <c r="C85" s="31"/>
      <c r="D85" s="31"/>
      <c r="E85" s="60" t="s">
        <v>76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>
      <c r="A86" s="9"/>
      <c r="B86" s="50">
        <v>11</v>
      </c>
      <c r="C86" s="51" t="s">
        <v>742</v>
      </c>
      <c r="D86" s="51" t="s">
        <v>3</v>
      </c>
      <c r="E86" s="51" t="s">
        <v>743</v>
      </c>
      <c r="F86" s="51" t="s">
        <v>3</v>
      </c>
      <c r="G86" s="52" t="s">
        <v>145</v>
      </c>
      <c r="H86" s="62">
        <v>22.5</v>
      </c>
      <c r="I86" s="33">
        <f>ROUND(0,2)</f>
        <v>0</v>
      </c>
      <c r="J86" s="63">
        <f>ROUND(I86*H86,2)</f>
        <v>0</v>
      </c>
      <c r="K86" s="64">
        <v>0.20999999999999999</v>
      </c>
      <c r="L86" s="65">
        <f>IF(ISNUMBER(K86),ROUND(J86*(K86+1),2),0)</f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>
      <c r="A87" s="9"/>
      <c r="B87" s="57" t="s">
        <v>69</v>
      </c>
      <c r="C87" s="1"/>
      <c r="D87" s="1"/>
      <c r="E87" s="58" t="s">
        <v>884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71</v>
      </c>
      <c r="C88" s="1"/>
      <c r="D88" s="1"/>
      <c r="E88" s="58" t="s">
        <v>976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7" t="s">
        <v>73</v>
      </c>
      <c r="C89" s="1"/>
      <c r="D89" s="1"/>
      <c r="E89" s="58" t="s">
        <v>746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thickBot="1">
      <c r="A90" s="9"/>
      <c r="B90" s="59" t="s">
        <v>75</v>
      </c>
      <c r="C90" s="31"/>
      <c r="D90" s="31"/>
      <c r="E90" s="60" t="s">
        <v>76</v>
      </c>
      <c r="F90" s="31"/>
      <c r="G90" s="31"/>
      <c r="H90" s="61"/>
      <c r="I90" s="31"/>
      <c r="J90" s="61"/>
      <c r="K90" s="31"/>
      <c r="L90" s="31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6">
        <v>1</v>
      </c>
      <c r="D91" s="1"/>
      <c r="E91" s="66" t="s">
        <v>124</v>
      </c>
      <c r="F91" s="1"/>
      <c r="G91" s="67" t="s">
        <v>117</v>
      </c>
      <c r="H91" s="68">
        <f>J41+J46+J51+J56+J61+J66+J71+J76+J81+J86</f>
        <v>0</v>
      </c>
      <c r="I91" s="67" t="s">
        <v>118</v>
      </c>
      <c r="J91" s="69">
        <f>(L91-H91)</f>
        <v>0</v>
      </c>
      <c r="K91" s="67" t="s">
        <v>119</v>
      </c>
      <c r="L91" s="70">
        <f>L41+L46+L51+L56+L61+L66+L71+L76+L81+L86</f>
        <v>0</v>
      </c>
      <c r="M91" s="12"/>
      <c r="N91" s="2"/>
      <c r="O91" s="2"/>
      <c r="P91" s="2"/>
      <c r="Q91" s="42">
        <f>0+Q41+Q46+Q51+Q56+Q61+Q66+Q71+Q76+Q81+Q86</f>
        <v>0</v>
      </c>
      <c r="R91" s="27">
        <f>0+R41+R46+R51+R56+R61+R66+R71+R76+R81+R86</f>
        <v>0</v>
      </c>
      <c r="S91" s="71">
        <f>Q91*(1+J91)+R91</f>
        <v>0</v>
      </c>
    </row>
    <row r="92" thickTop="1" thickBot="1" ht="25" customHeight="1">
      <c r="A92" s="9"/>
      <c r="B92" s="72"/>
      <c r="C92" s="72"/>
      <c r="D92" s="72"/>
      <c r="E92" s="72"/>
      <c r="F92" s="72"/>
      <c r="G92" s="73" t="s">
        <v>120</v>
      </c>
      <c r="H92" s="74">
        <f>J41+J46+J51+J56+J61+J66+J71+J76+J81+J86</f>
        <v>0</v>
      </c>
      <c r="I92" s="73" t="s">
        <v>121</v>
      </c>
      <c r="J92" s="75">
        <f>0+J91</f>
        <v>0</v>
      </c>
      <c r="K92" s="73" t="s">
        <v>122</v>
      </c>
      <c r="L92" s="76">
        <f>L41+L46+L51+L56+L61+L66+L71+L76+L81+L86</f>
        <v>0</v>
      </c>
      <c r="M92" s="12"/>
      <c r="N92" s="2"/>
      <c r="O92" s="2"/>
      <c r="P92" s="2"/>
      <c r="Q92" s="2"/>
    </row>
    <row r="93" ht="40" customHeight="1">
      <c r="A93" s="9"/>
      <c r="B93" s="81" t="s">
        <v>451</v>
      </c>
      <c r="C93" s="1"/>
      <c r="D93" s="1"/>
      <c r="E93" s="1"/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0">
        <v>12</v>
      </c>
      <c r="C94" s="51" t="s">
        <v>747</v>
      </c>
      <c r="D94" s="51" t="s">
        <v>3</v>
      </c>
      <c r="E94" s="51" t="s">
        <v>748</v>
      </c>
      <c r="F94" s="51" t="s">
        <v>3</v>
      </c>
      <c r="G94" s="52" t="s">
        <v>159</v>
      </c>
      <c r="H94" s="53">
        <v>6.2999999999999998</v>
      </c>
      <c r="I94" s="25">
        <f>ROUND(0,2)</f>
        <v>0</v>
      </c>
      <c r="J94" s="54">
        <f>ROUND(I94*H94,2)</f>
        <v>0</v>
      </c>
      <c r="K94" s="55">
        <v>0.20999999999999999</v>
      </c>
      <c r="L94" s="56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69</v>
      </c>
      <c r="C95" s="1"/>
      <c r="D95" s="1"/>
      <c r="E95" s="58" t="s">
        <v>749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71</v>
      </c>
      <c r="C96" s="1"/>
      <c r="D96" s="1"/>
      <c r="E96" s="58" t="s">
        <v>977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73</v>
      </c>
      <c r="C97" s="1"/>
      <c r="D97" s="1"/>
      <c r="E97" s="58" t="s">
        <v>751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75</v>
      </c>
      <c r="C98" s="31"/>
      <c r="D98" s="31"/>
      <c r="E98" s="60" t="s">
        <v>76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13</v>
      </c>
      <c r="C99" s="51" t="s">
        <v>452</v>
      </c>
      <c r="D99" s="51" t="s">
        <v>3</v>
      </c>
      <c r="E99" s="51" t="s">
        <v>453</v>
      </c>
      <c r="F99" s="51" t="s">
        <v>3</v>
      </c>
      <c r="G99" s="52" t="s">
        <v>145</v>
      </c>
      <c r="H99" s="62">
        <v>84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69</v>
      </c>
      <c r="C100" s="1"/>
      <c r="D100" s="1"/>
      <c r="E100" s="58" t="s">
        <v>978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71</v>
      </c>
      <c r="C101" s="1"/>
      <c r="D101" s="1"/>
      <c r="E101" s="58" t="s">
        <v>979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73</v>
      </c>
      <c r="C102" s="1"/>
      <c r="D102" s="1"/>
      <c r="E102" s="58" t="s">
        <v>456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75</v>
      </c>
      <c r="C103" s="31"/>
      <c r="D103" s="31"/>
      <c r="E103" s="60" t="s">
        <v>76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>
      <c r="A104" s="9"/>
      <c r="B104" s="50">
        <v>14</v>
      </c>
      <c r="C104" s="51" t="s">
        <v>980</v>
      </c>
      <c r="D104" s="51" t="s">
        <v>3</v>
      </c>
      <c r="E104" s="51" t="s">
        <v>981</v>
      </c>
      <c r="F104" s="51" t="s">
        <v>3</v>
      </c>
      <c r="G104" s="52" t="s">
        <v>132</v>
      </c>
      <c r="H104" s="62">
        <v>11.423999999999999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69</v>
      </c>
      <c r="C105" s="1"/>
      <c r="D105" s="1"/>
      <c r="E105" s="58" t="s">
        <v>982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71</v>
      </c>
      <c r="C106" s="1"/>
      <c r="D106" s="1"/>
      <c r="E106" s="58" t="s">
        <v>983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73</v>
      </c>
      <c r="C107" s="1"/>
      <c r="D107" s="1"/>
      <c r="E107" s="58" t="s">
        <v>984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75</v>
      </c>
      <c r="C108" s="31"/>
      <c r="D108" s="31"/>
      <c r="E108" s="60" t="s">
        <v>76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15</v>
      </c>
      <c r="C109" s="51" t="s">
        <v>985</v>
      </c>
      <c r="D109" s="51" t="s">
        <v>3</v>
      </c>
      <c r="E109" s="51" t="s">
        <v>986</v>
      </c>
      <c r="F109" s="51" t="s">
        <v>3</v>
      </c>
      <c r="G109" s="52" t="s">
        <v>169</v>
      </c>
      <c r="H109" s="62">
        <v>308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69</v>
      </c>
      <c r="C110" s="1"/>
      <c r="D110" s="1"/>
      <c r="E110" s="58" t="s">
        <v>987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71</v>
      </c>
      <c r="C111" s="1"/>
      <c r="D111" s="1"/>
      <c r="E111" s="58" t="s">
        <v>988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73</v>
      </c>
      <c r="C112" s="1"/>
      <c r="D112" s="1"/>
      <c r="E112" s="58" t="s">
        <v>989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75</v>
      </c>
      <c r="C113" s="31"/>
      <c r="D113" s="31"/>
      <c r="E113" s="60" t="s">
        <v>76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990</v>
      </c>
      <c r="D114" s="51" t="s">
        <v>3</v>
      </c>
      <c r="E114" s="51" t="s">
        <v>991</v>
      </c>
      <c r="F114" s="51" t="s">
        <v>3</v>
      </c>
      <c r="G114" s="52" t="s">
        <v>159</v>
      </c>
      <c r="H114" s="62">
        <v>23.716000000000001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69</v>
      </c>
      <c r="C115" s="1"/>
      <c r="D115" s="1"/>
      <c r="E115" s="58" t="s">
        <v>992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71</v>
      </c>
      <c r="C116" s="1"/>
      <c r="D116" s="1"/>
      <c r="E116" s="58" t="s">
        <v>993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73</v>
      </c>
      <c r="C117" s="1"/>
      <c r="D117" s="1"/>
      <c r="E117" s="58" t="s">
        <v>994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75</v>
      </c>
      <c r="C118" s="31"/>
      <c r="D118" s="31"/>
      <c r="E118" s="60" t="s">
        <v>76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>
      <c r="A119" s="9"/>
      <c r="B119" s="50">
        <v>17</v>
      </c>
      <c r="C119" s="51" t="s">
        <v>995</v>
      </c>
      <c r="D119" s="51" t="s">
        <v>3</v>
      </c>
      <c r="E119" s="51" t="s">
        <v>996</v>
      </c>
      <c r="F119" s="51" t="s">
        <v>3</v>
      </c>
      <c r="G119" s="52" t="s">
        <v>145</v>
      </c>
      <c r="H119" s="62">
        <v>150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69</v>
      </c>
      <c r="C120" s="1"/>
      <c r="D120" s="1"/>
      <c r="E120" s="58" t="s">
        <v>997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71</v>
      </c>
      <c r="C121" s="1"/>
      <c r="D121" s="1"/>
      <c r="E121" s="58" t="s">
        <v>974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73</v>
      </c>
      <c r="C122" s="1"/>
      <c r="D122" s="1"/>
      <c r="E122" s="58" t="s">
        <v>603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75</v>
      </c>
      <c r="C123" s="31"/>
      <c r="D123" s="31"/>
      <c r="E123" s="60" t="s">
        <v>76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 thickBot="1" ht="25" customHeight="1">
      <c r="A124" s="9"/>
      <c r="B124" s="1"/>
      <c r="C124" s="66">
        <v>2</v>
      </c>
      <c r="D124" s="1"/>
      <c r="E124" s="66" t="s">
        <v>354</v>
      </c>
      <c r="F124" s="1"/>
      <c r="G124" s="67" t="s">
        <v>117</v>
      </c>
      <c r="H124" s="68">
        <f>J94+J99+J104+J109+J114+J119</f>
        <v>0</v>
      </c>
      <c r="I124" s="67" t="s">
        <v>118</v>
      </c>
      <c r="J124" s="69">
        <f>(L124-H124)</f>
        <v>0</v>
      </c>
      <c r="K124" s="67" t="s">
        <v>119</v>
      </c>
      <c r="L124" s="70">
        <f>L94+L99+L104+L109+L114+L119</f>
        <v>0</v>
      </c>
      <c r="M124" s="12"/>
      <c r="N124" s="2"/>
      <c r="O124" s="2"/>
      <c r="P124" s="2"/>
      <c r="Q124" s="42">
        <f>0+Q94+Q99+Q104+Q109+Q114+Q119</f>
        <v>0</v>
      </c>
      <c r="R124" s="27">
        <f>0+R94+R99+R104+R109+R114+R119</f>
        <v>0</v>
      </c>
      <c r="S124" s="71">
        <f>Q124*(1+J124)+R124</f>
        <v>0</v>
      </c>
    </row>
    <row r="125" thickTop="1" thickBot="1" ht="25" customHeight="1">
      <c r="A125" s="9"/>
      <c r="B125" s="72"/>
      <c r="C125" s="72"/>
      <c r="D125" s="72"/>
      <c r="E125" s="72"/>
      <c r="F125" s="72"/>
      <c r="G125" s="73" t="s">
        <v>120</v>
      </c>
      <c r="H125" s="74">
        <f>J94+J99+J104+J109+J114+J119</f>
        <v>0</v>
      </c>
      <c r="I125" s="73" t="s">
        <v>121</v>
      </c>
      <c r="J125" s="75">
        <f>0+J124</f>
        <v>0</v>
      </c>
      <c r="K125" s="73" t="s">
        <v>122</v>
      </c>
      <c r="L125" s="76">
        <f>L94+L99+L104+L109+L114+L119</f>
        <v>0</v>
      </c>
      <c r="M125" s="12"/>
      <c r="N125" s="2"/>
      <c r="O125" s="2"/>
      <c r="P125" s="2"/>
      <c r="Q125" s="2"/>
    </row>
    <row r="126" ht="40" customHeight="1">
      <c r="A126" s="9"/>
      <c r="B126" s="81" t="s">
        <v>782</v>
      </c>
      <c r="C126" s="1"/>
      <c r="D126" s="1"/>
      <c r="E126" s="1"/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0">
        <v>18</v>
      </c>
      <c r="C127" s="51" t="s">
        <v>783</v>
      </c>
      <c r="D127" s="51" t="s">
        <v>3</v>
      </c>
      <c r="E127" s="51" t="s">
        <v>784</v>
      </c>
      <c r="F127" s="51" t="s">
        <v>3</v>
      </c>
      <c r="G127" s="52" t="s">
        <v>159</v>
      </c>
      <c r="H127" s="53">
        <v>14.699999999999999</v>
      </c>
      <c r="I127" s="25">
        <f>ROUND(0,2)</f>
        <v>0</v>
      </c>
      <c r="J127" s="54">
        <f>ROUND(I127*H127,2)</f>
        <v>0</v>
      </c>
      <c r="K127" s="55">
        <v>0.20999999999999999</v>
      </c>
      <c r="L127" s="56">
        <f>IF(ISNUMBER(K127),ROUND(J127*(K127+1),2),0)</f>
        <v>0</v>
      </c>
      <c r="M127" s="12"/>
      <c r="N127" s="2"/>
      <c r="O127" s="2"/>
      <c r="P127" s="2"/>
      <c r="Q127" s="42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7" t="s">
        <v>69</v>
      </c>
      <c r="C128" s="1"/>
      <c r="D128" s="1"/>
      <c r="E128" s="58" t="s">
        <v>785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>
      <c r="A129" s="9"/>
      <c r="B129" s="57" t="s">
        <v>71</v>
      </c>
      <c r="C129" s="1"/>
      <c r="D129" s="1"/>
      <c r="E129" s="58" t="s">
        <v>998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73</v>
      </c>
      <c r="C130" s="1"/>
      <c r="D130" s="1"/>
      <c r="E130" s="58" t="s">
        <v>787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thickBot="1">
      <c r="A131" s="9"/>
      <c r="B131" s="59" t="s">
        <v>75</v>
      </c>
      <c r="C131" s="31"/>
      <c r="D131" s="31"/>
      <c r="E131" s="60" t="s">
        <v>76</v>
      </c>
      <c r="F131" s="31"/>
      <c r="G131" s="31"/>
      <c r="H131" s="61"/>
      <c r="I131" s="31"/>
      <c r="J131" s="61"/>
      <c r="K131" s="31"/>
      <c r="L131" s="31"/>
      <c r="M131" s="12"/>
      <c r="N131" s="2"/>
      <c r="O131" s="2"/>
      <c r="P131" s="2"/>
      <c r="Q131" s="2"/>
    </row>
    <row r="132" thickTop="1">
      <c r="A132" s="9"/>
      <c r="B132" s="50">
        <v>19</v>
      </c>
      <c r="C132" s="51" t="s">
        <v>788</v>
      </c>
      <c r="D132" s="51" t="s">
        <v>3</v>
      </c>
      <c r="E132" s="51" t="s">
        <v>789</v>
      </c>
      <c r="F132" s="51" t="s">
        <v>3</v>
      </c>
      <c r="G132" s="52" t="s">
        <v>132</v>
      </c>
      <c r="H132" s="62">
        <v>1.617</v>
      </c>
      <c r="I132" s="33">
        <f>ROUND(0,2)</f>
        <v>0</v>
      </c>
      <c r="J132" s="63">
        <f>ROUND(I132*H132,2)</f>
        <v>0</v>
      </c>
      <c r="K132" s="64">
        <v>0.20999999999999999</v>
      </c>
      <c r="L132" s="65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69</v>
      </c>
      <c r="C133" s="1"/>
      <c r="D133" s="1"/>
      <c r="E133" s="58" t="s">
        <v>790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71</v>
      </c>
      <c r="C134" s="1"/>
      <c r="D134" s="1"/>
      <c r="E134" s="58" t="s">
        <v>999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73</v>
      </c>
      <c r="C135" s="1"/>
      <c r="D135" s="1"/>
      <c r="E135" s="58" t="s">
        <v>792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75</v>
      </c>
      <c r="C136" s="31"/>
      <c r="D136" s="31"/>
      <c r="E136" s="60" t="s">
        <v>76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802</v>
      </c>
      <c r="D137" s="51" t="s">
        <v>3</v>
      </c>
      <c r="E137" s="51" t="s">
        <v>803</v>
      </c>
      <c r="F137" s="51" t="s">
        <v>3</v>
      </c>
      <c r="G137" s="52" t="s">
        <v>159</v>
      </c>
      <c r="H137" s="62">
        <v>43.68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69</v>
      </c>
      <c r="C138" s="1"/>
      <c r="D138" s="1"/>
      <c r="E138" s="58" t="s">
        <v>1000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71</v>
      </c>
      <c r="C139" s="1"/>
      <c r="D139" s="1"/>
      <c r="E139" s="58" t="s">
        <v>1001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73</v>
      </c>
      <c r="C140" s="1"/>
      <c r="D140" s="1"/>
      <c r="E140" s="58" t="s">
        <v>624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75</v>
      </c>
      <c r="C141" s="31"/>
      <c r="D141" s="31"/>
      <c r="E141" s="60" t="s">
        <v>76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806</v>
      </c>
      <c r="D142" s="51" t="s">
        <v>3</v>
      </c>
      <c r="E142" s="51" t="s">
        <v>807</v>
      </c>
      <c r="F142" s="51" t="s">
        <v>3</v>
      </c>
      <c r="G142" s="52" t="s">
        <v>132</v>
      </c>
      <c r="H142" s="62">
        <v>3.931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69</v>
      </c>
      <c r="C143" s="1"/>
      <c r="D143" s="1"/>
      <c r="E143" s="58" t="s">
        <v>1002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71</v>
      </c>
      <c r="C144" s="1"/>
      <c r="D144" s="1"/>
      <c r="E144" s="58" t="s">
        <v>1003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73</v>
      </c>
      <c r="C145" s="1"/>
      <c r="D145" s="1"/>
      <c r="E145" s="58" t="s">
        <v>810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75</v>
      </c>
      <c r="C146" s="31"/>
      <c r="D146" s="31"/>
      <c r="E146" s="60" t="s">
        <v>76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6">
        <v>3</v>
      </c>
      <c r="D147" s="1"/>
      <c r="E147" s="66" t="s">
        <v>715</v>
      </c>
      <c r="F147" s="1"/>
      <c r="G147" s="67" t="s">
        <v>117</v>
      </c>
      <c r="H147" s="68">
        <f>J127+J132+J137+J142</f>
        <v>0</v>
      </c>
      <c r="I147" s="67" t="s">
        <v>118</v>
      </c>
      <c r="J147" s="69">
        <f>(L147-H147)</f>
        <v>0</v>
      </c>
      <c r="K147" s="67" t="s">
        <v>119</v>
      </c>
      <c r="L147" s="70">
        <f>L127+L132+L137+L142</f>
        <v>0</v>
      </c>
      <c r="M147" s="12"/>
      <c r="N147" s="2"/>
      <c r="O147" s="2"/>
      <c r="P147" s="2"/>
      <c r="Q147" s="42">
        <f>0+Q127+Q132+Q137+Q142</f>
        <v>0</v>
      </c>
      <c r="R147" s="27">
        <f>0+R127+R132+R137+R142</f>
        <v>0</v>
      </c>
      <c r="S147" s="71">
        <f>Q147*(1+J147)+R147</f>
        <v>0</v>
      </c>
    </row>
    <row r="148" thickTop="1" thickBot="1" ht="25" customHeight="1">
      <c r="A148" s="9"/>
      <c r="B148" s="72"/>
      <c r="C148" s="72"/>
      <c r="D148" s="72"/>
      <c r="E148" s="72"/>
      <c r="F148" s="72"/>
      <c r="G148" s="73" t="s">
        <v>120</v>
      </c>
      <c r="H148" s="74">
        <f>J127+J132+J137+J142</f>
        <v>0</v>
      </c>
      <c r="I148" s="73" t="s">
        <v>121</v>
      </c>
      <c r="J148" s="75">
        <f>0+J147</f>
        <v>0</v>
      </c>
      <c r="K148" s="73" t="s">
        <v>122</v>
      </c>
      <c r="L148" s="76">
        <f>L127+L132+L137+L142</f>
        <v>0</v>
      </c>
      <c r="M148" s="12"/>
      <c r="N148" s="2"/>
      <c r="O148" s="2"/>
      <c r="P148" s="2"/>
      <c r="Q148" s="2"/>
    </row>
    <row r="149" ht="40" customHeight="1">
      <c r="A149" s="9"/>
      <c r="B149" s="81" t="s">
        <v>222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0">
        <v>22</v>
      </c>
      <c r="C150" s="51" t="s">
        <v>620</v>
      </c>
      <c r="D150" s="51" t="s">
        <v>3</v>
      </c>
      <c r="E150" s="51" t="s">
        <v>621</v>
      </c>
      <c r="F150" s="51" t="s">
        <v>3</v>
      </c>
      <c r="G150" s="52" t="s">
        <v>159</v>
      </c>
      <c r="H150" s="53">
        <v>9.4499999999999993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57" t="s">
        <v>69</v>
      </c>
      <c r="C151" s="1"/>
      <c r="D151" s="1"/>
      <c r="E151" s="58" t="s">
        <v>1004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>
      <c r="A152" s="9"/>
      <c r="B152" s="57" t="s">
        <v>71</v>
      </c>
      <c r="C152" s="1"/>
      <c r="D152" s="1"/>
      <c r="E152" s="58" t="s">
        <v>1005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>
      <c r="A153" s="9"/>
      <c r="B153" s="57" t="s">
        <v>73</v>
      </c>
      <c r="C153" s="1"/>
      <c r="D153" s="1"/>
      <c r="E153" s="58" t="s">
        <v>624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thickBot="1">
      <c r="A154" s="9"/>
      <c r="B154" s="59" t="s">
        <v>75</v>
      </c>
      <c r="C154" s="31"/>
      <c r="D154" s="31"/>
      <c r="E154" s="60" t="s">
        <v>76</v>
      </c>
      <c r="F154" s="31"/>
      <c r="G154" s="31"/>
      <c r="H154" s="61"/>
      <c r="I154" s="31"/>
      <c r="J154" s="61"/>
      <c r="K154" s="31"/>
      <c r="L154" s="31"/>
      <c r="M154" s="12"/>
      <c r="N154" s="2"/>
      <c r="O154" s="2"/>
      <c r="P154" s="2"/>
      <c r="Q154" s="2"/>
    </row>
    <row r="155" thickTop="1">
      <c r="A155" s="9"/>
      <c r="B155" s="50">
        <v>23</v>
      </c>
      <c r="C155" s="51" t="s">
        <v>625</v>
      </c>
      <c r="D155" s="51" t="s">
        <v>3</v>
      </c>
      <c r="E155" s="51" t="s">
        <v>626</v>
      </c>
      <c r="F155" s="51" t="s">
        <v>3</v>
      </c>
      <c r="G155" s="52" t="s">
        <v>159</v>
      </c>
      <c r="H155" s="62">
        <v>1.5</v>
      </c>
      <c r="I155" s="33">
        <f>ROUND(0,2)</f>
        <v>0</v>
      </c>
      <c r="J155" s="63">
        <f>ROUND(I155*H155,2)</f>
        <v>0</v>
      </c>
      <c r="K155" s="64">
        <v>0.20999999999999999</v>
      </c>
      <c r="L155" s="65">
        <f>IF(ISNUMBER(K155),ROUND(J155*(K155+1),2),0)</f>
        <v>0</v>
      </c>
      <c r="M155" s="12"/>
      <c r="N155" s="2"/>
      <c r="O155" s="2"/>
      <c r="P155" s="2"/>
      <c r="Q155" s="42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57" t="s">
        <v>69</v>
      </c>
      <c r="C156" s="1"/>
      <c r="D156" s="1"/>
      <c r="E156" s="58" t="s">
        <v>1006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>
      <c r="A157" s="9"/>
      <c r="B157" s="57" t="s">
        <v>71</v>
      </c>
      <c r="C157" s="1"/>
      <c r="D157" s="1"/>
      <c r="E157" s="58" t="s">
        <v>1007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>
      <c r="A158" s="9"/>
      <c r="B158" s="57" t="s">
        <v>73</v>
      </c>
      <c r="C158" s="1"/>
      <c r="D158" s="1"/>
      <c r="E158" s="58" t="s">
        <v>624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thickBot="1">
      <c r="A159" s="9"/>
      <c r="B159" s="59" t="s">
        <v>75</v>
      </c>
      <c r="C159" s="31"/>
      <c r="D159" s="31"/>
      <c r="E159" s="60" t="s">
        <v>76</v>
      </c>
      <c r="F159" s="31"/>
      <c r="G159" s="31"/>
      <c r="H159" s="61"/>
      <c r="I159" s="31"/>
      <c r="J159" s="61"/>
      <c r="K159" s="31"/>
      <c r="L159" s="31"/>
      <c r="M159" s="12"/>
      <c r="N159" s="2"/>
      <c r="O159" s="2"/>
      <c r="P159" s="2"/>
      <c r="Q159" s="2"/>
    </row>
    <row r="160" thickTop="1">
      <c r="A160" s="9"/>
      <c r="B160" s="50">
        <v>24</v>
      </c>
      <c r="C160" s="51" t="s">
        <v>1008</v>
      </c>
      <c r="D160" s="51" t="s">
        <v>3</v>
      </c>
      <c r="E160" s="51" t="s">
        <v>1009</v>
      </c>
      <c r="F160" s="51" t="s">
        <v>3</v>
      </c>
      <c r="G160" s="52" t="s">
        <v>159</v>
      </c>
      <c r="H160" s="62">
        <v>5.04</v>
      </c>
      <c r="I160" s="33">
        <f>ROUND(0,2)</f>
        <v>0</v>
      </c>
      <c r="J160" s="63">
        <f>ROUND(I160*H160,2)</f>
        <v>0</v>
      </c>
      <c r="K160" s="64">
        <v>0.20999999999999999</v>
      </c>
      <c r="L160" s="65">
        <f>IF(ISNUMBER(K160),ROUND(J160*(K160+1),2),0)</f>
        <v>0</v>
      </c>
      <c r="M160" s="12"/>
      <c r="N160" s="2"/>
      <c r="O160" s="2"/>
      <c r="P160" s="2"/>
      <c r="Q160" s="42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57" t="s">
        <v>69</v>
      </c>
      <c r="C161" s="1"/>
      <c r="D161" s="1"/>
      <c r="E161" s="58" t="s">
        <v>1010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>
      <c r="A162" s="9"/>
      <c r="B162" s="57" t="s">
        <v>71</v>
      </c>
      <c r="C162" s="1"/>
      <c r="D162" s="1"/>
      <c r="E162" s="58" t="s">
        <v>1011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>
      <c r="A163" s="9"/>
      <c r="B163" s="57" t="s">
        <v>73</v>
      </c>
      <c r="C163" s="1"/>
      <c r="D163" s="1"/>
      <c r="E163" s="58" t="s">
        <v>624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thickBot="1">
      <c r="A164" s="9"/>
      <c r="B164" s="59" t="s">
        <v>75</v>
      </c>
      <c r="C164" s="31"/>
      <c r="D164" s="31"/>
      <c r="E164" s="60" t="s">
        <v>76</v>
      </c>
      <c r="F164" s="31"/>
      <c r="G164" s="31"/>
      <c r="H164" s="61"/>
      <c r="I164" s="31"/>
      <c r="J164" s="61"/>
      <c r="K164" s="31"/>
      <c r="L164" s="31"/>
      <c r="M164" s="12"/>
      <c r="N164" s="2"/>
      <c r="O164" s="2"/>
      <c r="P164" s="2"/>
      <c r="Q164" s="2"/>
    </row>
    <row r="165" thickTop="1">
      <c r="A165" s="9"/>
      <c r="B165" s="50">
        <v>25</v>
      </c>
      <c r="C165" s="51" t="s">
        <v>819</v>
      </c>
      <c r="D165" s="51" t="s">
        <v>3</v>
      </c>
      <c r="E165" s="51" t="s">
        <v>820</v>
      </c>
      <c r="F165" s="51" t="s">
        <v>3</v>
      </c>
      <c r="G165" s="52" t="s">
        <v>159</v>
      </c>
      <c r="H165" s="62">
        <v>10.5</v>
      </c>
      <c r="I165" s="33">
        <f>ROUND(0,2)</f>
        <v>0</v>
      </c>
      <c r="J165" s="63">
        <f>ROUND(I165*H165,2)</f>
        <v>0</v>
      </c>
      <c r="K165" s="64">
        <v>0.20999999999999999</v>
      </c>
      <c r="L165" s="65">
        <f>IF(ISNUMBER(K165),ROUND(J165*(K165+1),2),0)</f>
        <v>0</v>
      </c>
      <c r="M165" s="12"/>
      <c r="N165" s="2"/>
      <c r="O165" s="2"/>
      <c r="P165" s="2"/>
      <c r="Q165" s="42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57" t="s">
        <v>69</v>
      </c>
      <c r="C166" s="1"/>
      <c r="D166" s="1"/>
      <c r="E166" s="58" t="s">
        <v>1012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>
      <c r="A167" s="9"/>
      <c r="B167" s="57" t="s">
        <v>71</v>
      </c>
      <c r="C167" s="1"/>
      <c r="D167" s="1"/>
      <c r="E167" s="58" t="s">
        <v>1013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>
      <c r="A168" s="9"/>
      <c r="B168" s="57" t="s">
        <v>73</v>
      </c>
      <c r="C168" s="1"/>
      <c r="D168" s="1"/>
      <c r="E168" s="58" t="s">
        <v>823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thickBot="1">
      <c r="A169" s="9"/>
      <c r="B169" s="59" t="s">
        <v>75</v>
      </c>
      <c r="C169" s="31"/>
      <c r="D169" s="31"/>
      <c r="E169" s="60" t="s">
        <v>76</v>
      </c>
      <c r="F169" s="31"/>
      <c r="G169" s="31"/>
      <c r="H169" s="61"/>
      <c r="I169" s="31"/>
      <c r="J169" s="61"/>
      <c r="K169" s="31"/>
      <c r="L169" s="31"/>
      <c r="M169" s="12"/>
      <c r="N169" s="2"/>
      <c r="O169" s="2"/>
      <c r="P169" s="2"/>
      <c r="Q169" s="2"/>
    </row>
    <row r="170" thickTop="1">
      <c r="A170" s="9"/>
      <c r="B170" s="50">
        <v>26</v>
      </c>
      <c r="C170" s="51" t="s">
        <v>824</v>
      </c>
      <c r="D170" s="51" t="s">
        <v>3</v>
      </c>
      <c r="E170" s="51" t="s">
        <v>825</v>
      </c>
      <c r="F170" s="51" t="s">
        <v>3</v>
      </c>
      <c r="G170" s="52" t="s">
        <v>159</v>
      </c>
      <c r="H170" s="62">
        <v>58.5</v>
      </c>
      <c r="I170" s="33">
        <f>ROUND(0,2)</f>
        <v>0</v>
      </c>
      <c r="J170" s="63">
        <f>ROUND(I170*H170,2)</f>
        <v>0</v>
      </c>
      <c r="K170" s="64">
        <v>0.20999999999999999</v>
      </c>
      <c r="L170" s="65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7" t="s">
        <v>69</v>
      </c>
      <c r="C171" s="1"/>
      <c r="D171" s="1"/>
      <c r="E171" s="58" t="s">
        <v>826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71</v>
      </c>
      <c r="C172" s="1"/>
      <c r="D172" s="1"/>
      <c r="E172" s="58" t="s">
        <v>1014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73</v>
      </c>
      <c r="C173" s="1"/>
      <c r="D173" s="1"/>
      <c r="E173" s="58" t="s">
        <v>608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>
      <c r="A174" s="9"/>
      <c r="B174" s="59" t="s">
        <v>75</v>
      </c>
      <c r="C174" s="31"/>
      <c r="D174" s="31"/>
      <c r="E174" s="60" t="s">
        <v>76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>
      <c r="A175" s="9"/>
      <c r="B175" s="50">
        <v>27</v>
      </c>
      <c r="C175" s="51" t="s">
        <v>633</v>
      </c>
      <c r="D175" s="51" t="s">
        <v>3</v>
      </c>
      <c r="E175" s="51" t="s">
        <v>634</v>
      </c>
      <c r="F175" s="51" t="s">
        <v>3</v>
      </c>
      <c r="G175" s="52" t="s">
        <v>159</v>
      </c>
      <c r="H175" s="62">
        <v>1.5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69</v>
      </c>
      <c r="C176" s="1"/>
      <c r="D176" s="1"/>
      <c r="E176" s="58" t="s">
        <v>1006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71</v>
      </c>
      <c r="C177" s="1"/>
      <c r="D177" s="1"/>
      <c r="E177" s="58" t="s">
        <v>1015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73</v>
      </c>
      <c r="C178" s="1"/>
      <c r="D178" s="1"/>
      <c r="E178" s="58" t="s">
        <v>637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75</v>
      </c>
      <c r="C179" s="31"/>
      <c r="D179" s="31"/>
      <c r="E179" s="60" t="s">
        <v>76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 thickBot="1" ht="25" customHeight="1">
      <c r="A180" s="9"/>
      <c r="B180" s="1"/>
      <c r="C180" s="66">
        <v>4</v>
      </c>
      <c r="D180" s="1"/>
      <c r="E180" s="66" t="s">
        <v>126</v>
      </c>
      <c r="F180" s="1"/>
      <c r="G180" s="67" t="s">
        <v>117</v>
      </c>
      <c r="H180" s="68">
        <f>J150+J155+J160+J165+J170+J175</f>
        <v>0</v>
      </c>
      <c r="I180" s="67" t="s">
        <v>118</v>
      </c>
      <c r="J180" s="69">
        <f>(L180-H180)</f>
        <v>0</v>
      </c>
      <c r="K180" s="67" t="s">
        <v>119</v>
      </c>
      <c r="L180" s="70">
        <f>L150+L155+L160+L165+L170+L175</f>
        <v>0</v>
      </c>
      <c r="M180" s="12"/>
      <c r="N180" s="2"/>
      <c r="O180" s="2"/>
      <c r="P180" s="2"/>
      <c r="Q180" s="42">
        <f>0+Q150+Q155+Q160+Q165+Q170+Q175</f>
        <v>0</v>
      </c>
      <c r="R180" s="27">
        <f>0+R150+R155+R160+R165+R170+R175</f>
        <v>0</v>
      </c>
      <c r="S180" s="71">
        <f>Q180*(1+J180)+R180</f>
        <v>0</v>
      </c>
    </row>
    <row r="181" thickTop="1" thickBot="1" ht="25" customHeight="1">
      <c r="A181" s="9"/>
      <c r="B181" s="72"/>
      <c r="C181" s="72"/>
      <c r="D181" s="72"/>
      <c r="E181" s="72"/>
      <c r="F181" s="72"/>
      <c r="G181" s="73" t="s">
        <v>120</v>
      </c>
      <c r="H181" s="74">
        <f>J150+J155+J160+J165+J170+J175</f>
        <v>0</v>
      </c>
      <c r="I181" s="73" t="s">
        <v>121</v>
      </c>
      <c r="J181" s="75">
        <f>0+J180</f>
        <v>0</v>
      </c>
      <c r="K181" s="73" t="s">
        <v>122</v>
      </c>
      <c r="L181" s="76">
        <f>L150+L155+L160+L165+L170+L175</f>
        <v>0</v>
      </c>
      <c r="M181" s="12"/>
      <c r="N181" s="2"/>
      <c r="O181" s="2"/>
      <c r="P181" s="2"/>
      <c r="Q181" s="2"/>
    </row>
    <row r="182" ht="40" customHeight="1">
      <c r="A182" s="9"/>
      <c r="B182" s="81" t="s">
        <v>832</v>
      </c>
      <c r="C182" s="1"/>
      <c r="D182" s="1"/>
      <c r="E182" s="1"/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0">
        <v>28</v>
      </c>
      <c r="C183" s="51" t="s">
        <v>833</v>
      </c>
      <c r="D183" s="51" t="s">
        <v>3</v>
      </c>
      <c r="E183" s="51" t="s">
        <v>834</v>
      </c>
      <c r="F183" s="51" t="s">
        <v>3</v>
      </c>
      <c r="G183" s="52" t="s">
        <v>145</v>
      </c>
      <c r="H183" s="53">
        <v>73.5</v>
      </c>
      <c r="I183" s="25">
        <f>ROUND(0,2)</f>
        <v>0</v>
      </c>
      <c r="J183" s="54">
        <f>ROUND(I183*H183,2)</f>
        <v>0</v>
      </c>
      <c r="K183" s="55">
        <v>0.20999999999999999</v>
      </c>
      <c r="L183" s="56">
        <f>IF(ISNUMBER(K183),ROUND(J183*(K183+1),2),0)</f>
        <v>0</v>
      </c>
      <c r="M183" s="12"/>
      <c r="N183" s="2"/>
      <c r="O183" s="2"/>
      <c r="P183" s="2"/>
      <c r="Q183" s="42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57" t="s">
        <v>69</v>
      </c>
      <c r="C184" s="1"/>
      <c r="D184" s="1"/>
      <c r="E184" s="58" t="s">
        <v>835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>
      <c r="A185" s="9"/>
      <c r="B185" s="57" t="s">
        <v>71</v>
      </c>
      <c r="C185" s="1"/>
      <c r="D185" s="1"/>
      <c r="E185" s="58" t="s">
        <v>1016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>
      <c r="A186" s="9"/>
      <c r="B186" s="57" t="s">
        <v>73</v>
      </c>
      <c r="C186" s="1"/>
      <c r="D186" s="1"/>
      <c r="E186" s="58" t="s">
        <v>837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thickBot="1">
      <c r="A187" s="9"/>
      <c r="B187" s="59" t="s">
        <v>75</v>
      </c>
      <c r="C187" s="31"/>
      <c r="D187" s="31"/>
      <c r="E187" s="60" t="s">
        <v>76</v>
      </c>
      <c r="F187" s="31"/>
      <c r="G187" s="31"/>
      <c r="H187" s="61"/>
      <c r="I187" s="31"/>
      <c r="J187" s="61"/>
      <c r="K187" s="31"/>
      <c r="L187" s="31"/>
      <c r="M187" s="12"/>
      <c r="N187" s="2"/>
      <c r="O187" s="2"/>
      <c r="P187" s="2"/>
      <c r="Q187" s="2"/>
    </row>
    <row r="188" thickTop="1">
      <c r="A188" s="9"/>
      <c r="B188" s="50">
        <v>29</v>
      </c>
      <c r="C188" s="51" t="s">
        <v>838</v>
      </c>
      <c r="D188" s="51" t="s">
        <v>3</v>
      </c>
      <c r="E188" s="51" t="s">
        <v>839</v>
      </c>
      <c r="F188" s="51" t="s">
        <v>3</v>
      </c>
      <c r="G188" s="52" t="s">
        <v>145</v>
      </c>
      <c r="H188" s="62">
        <v>73.5</v>
      </c>
      <c r="I188" s="33">
        <f>ROUND(0,2)</f>
        <v>0</v>
      </c>
      <c r="J188" s="63">
        <f>ROUND(I188*H188,2)</f>
        <v>0</v>
      </c>
      <c r="K188" s="64">
        <v>0.20999999999999999</v>
      </c>
      <c r="L188" s="65">
        <f>IF(ISNUMBER(K188),ROUND(J188*(K188+1),2),0)</f>
        <v>0</v>
      </c>
      <c r="M188" s="12"/>
      <c r="N188" s="2"/>
      <c r="O188" s="2"/>
      <c r="P188" s="2"/>
      <c r="Q188" s="42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57" t="s">
        <v>69</v>
      </c>
      <c r="C189" s="1"/>
      <c r="D189" s="1"/>
      <c r="E189" s="58" t="s">
        <v>840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>
      <c r="A190" s="9"/>
      <c r="B190" s="57" t="s">
        <v>71</v>
      </c>
      <c r="C190" s="1"/>
      <c r="D190" s="1"/>
      <c r="E190" s="58" t="s">
        <v>1016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>
      <c r="A191" s="9"/>
      <c r="B191" s="57" t="s">
        <v>73</v>
      </c>
      <c r="C191" s="1"/>
      <c r="D191" s="1"/>
      <c r="E191" s="58" t="s">
        <v>841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thickBot="1">
      <c r="A192" s="9"/>
      <c r="B192" s="59" t="s">
        <v>75</v>
      </c>
      <c r="C192" s="31"/>
      <c r="D192" s="31"/>
      <c r="E192" s="60" t="s">
        <v>76</v>
      </c>
      <c r="F192" s="31"/>
      <c r="G192" s="31"/>
      <c r="H192" s="61"/>
      <c r="I192" s="31"/>
      <c r="J192" s="61"/>
      <c r="K192" s="31"/>
      <c r="L192" s="31"/>
      <c r="M192" s="12"/>
      <c r="N192" s="2"/>
      <c r="O192" s="2"/>
      <c r="P192" s="2"/>
      <c r="Q192" s="2"/>
    </row>
    <row r="193" thickTop="1">
      <c r="A193" s="9"/>
      <c r="B193" s="50">
        <v>30</v>
      </c>
      <c r="C193" s="51" t="s">
        <v>842</v>
      </c>
      <c r="D193" s="51" t="s">
        <v>3</v>
      </c>
      <c r="E193" s="51" t="s">
        <v>843</v>
      </c>
      <c r="F193" s="51" t="s">
        <v>3</v>
      </c>
      <c r="G193" s="52" t="s">
        <v>145</v>
      </c>
      <c r="H193" s="62">
        <v>10.5</v>
      </c>
      <c r="I193" s="33">
        <f>ROUND(0,2)</f>
        <v>0</v>
      </c>
      <c r="J193" s="63">
        <f>ROUND(I193*H193,2)</f>
        <v>0</v>
      </c>
      <c r="K193" s="64">
        <v>0.20999999999999999</v>
      </c>
      <c r="L193" s="65">
        <f>IF(ISNUMBER(K193),ROUND(J193*(K193+1),2),0)</f>
        <v>0</v>
      </c>
      <c r="M193" s="12"/>
      <c r="N193" s="2"/>
      <c r="O193" s="2"/>
      <c r="P193" s="2"/>
      <c r="Q193" s="42">
        <f>IF(ISNUMBER(K193),IF(H193&gt;0,IF(I193&gt;0,J193,0),0),0)</f>
        <v>0</v>
      </c>
      <c r="R193" s="27">
        <f>IF(ISNUMBER(K193)=FALSE,J193,0)</f>
        <v>0</v>
      </c>
    </row>
    <row r="194">
      <c r="A194" s="9"/>
      <c r="B194" s="57" t="s">
        <v>69</v>
      </c>
      <c r="C194" s="1"/>
      <c r="D194" s="1"/>
      <c r="E194" s="58" t="s">
        <v>844</v>
      </c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>
      <c r="A195" s="9"/>
      <c r="B195" s="57" t="s">
        <v>71</v>
      </c>
      <c r="C195" s="1"/>
      <c r="D195" s="1"/>
      <c r="E195" s="58" t="s">
        <v>1017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>
      <c r="A196" s="9"/>
      <c r="B196" s="57" t="s">
        <v>73</v>
      </c>
      <c r="C196" s="1"/>
      <c r="D196" s="1"/>
      <c r="E196" s="58" t="s">
        <v>846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thickBot="1">
      <c r="A197" s="9"/>
      <c r="B197" s="59" t="s">
        <v>75</v>
      </c>
      <c r="C197" s="31"/>
      <c r="D197" s="31"/>
      <c r="E197" s="60" t="s">
        <v>76</v>
      </c>
      <c r="F197" s="31"/>
      <c r="G197" s="31"/>
      <c r="H197" s="61"/>
      <c r="I197" s="31"/>
      <c r="J197" s="61"/>
      <c r="K197" s="31"/>
      <c r="L197" s="31"/>
      <c r="M197" s="12"/>
      <c r="N197" s="2"/>
      <c r="O197" s="2"/>
      <c r="P197" s="2"/>
      <c r="Q197" s="2"/>
    </row>
    <row r="198" thickTop="1" thickBot="1" ht="25" customHeight="1">
      <c r="A198" s="9"/>
      <c r="B198" s="1"/>
      <c r="C198" s="66">
        <v>7</v>
      </c>
      <c r="D198" s="1"/>
      <c r="E198" s="66" t="s">
        <v>716</v>
      </c>
      <c r="F198" s="1"/>
      <c r="G198" s="67" t="s">
        <v>117</v>
      </c>
      <c r="H198" s="68">
        <f>J183+J188+J193</f>
        <v>0</v>
      </c>
      <c r="I198" s="67" t="s">
        <v>118</v>
      </c>
      <c r="J198" s="69">
        <f>(L198-H198)</f>
        <v>0</v>
      </c>
      <c r="K198" s="67" t="s">
        <v>119</v>
      </c>
      <c r="L198" s="70">
        <f>L183+L188+L193</f>
        <v>0</v>
      </c>
      <c r="M198" s="12"/>
      <c r="N198" s="2"/>
      <c r="O198" s="2"/>
      <c r="P198" s="2"/>
      <c r="Q198" s="42">
        <f>0+Q183+Q188+Q193</f>
        <v>0</v>
      </c>
      <c r="R198" s="27">
        <f>0+R183+R188+R193</f>
        <v>0</v>
      </c>
      <c r="S198" s="71">
        <f>Q198*(1+J198)+R198</f>
        <v>0</v>
      </c>
    </row>
    <row r="199" thickTop="1" thickBot="1" ht="25" customHeight="1">
      <c r="A199" s="9"/>
      <c r="B199" s="72"/>
      <c r="C199" s="72"/>
      <c r="D199" s="72"/>
      <c r="E199" s="72"/>
      <c r="F199" s="72"/>
      <c r="G199" s="73" t="s">
        <v>120</v>
      </c>
      <c r="H199" s="74">
        <f>J183+J188+J193</f>
        <v>0</v>
      </c>
      <c r="I199" s="73" t="s">
        <v>121</v>
      </c>
      <c r="J199" s="75">
        <f>0+J198</f>
        <v>0</v>
      </c>
      <c r="K199" s="73" t="s">
        <v>122</v>
      </c>
      <c r="L199" s="76">
        <f>L183+L188+L193</f>
        <v>0</v>
      </c>
      <c r="M199" s="12"/>
      <c r="N199" s="2"/>
      <c r="O199" s="2"/>
      <c r="P199" s="2"/>
      <c r="Q199" s="2"/>
    </row>
    <row r="200" ht="40" customHeight="1">
      <c r="A200" s="9"/>
      <c r="B200" s="81" t="s">
        <v>638</v>
      </c>
      <c r="C200" s="1"/>
      <c r="D200" s="1"/>
      <c r="E200" s="1"/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0">
        <v>31</v>
      </c>
      <c r="C201" s="51" t="s">
        <v>1018</v>
      </c>
      <c r="D201" s="51" t="s">
        <v>3</v>
      </c>
      <c r="E201" s="51" t="s">
        <v>1019</v>
      </c>
      <c r="F201" s="51" t="s">
        <v>3</v>
      </c>
      <c r="G201" s="52" t="s">
        <v>169</v>
      </c>
      <c r="H201" s="53">
        <v>10</v>
      </c>
      <c r="I201" s="25">
        <f>ROUND(0,2)</f>
        <v>0</v>
      </c>
      <c r="J201" s="54">
        <f>ROUND(I201*H201,2)</f>
        <v>0</v>
      </c>
      <c r="K201" s="55">
        <v>0.20999999999999999</v>
      </c>
      <c r="L201" s="56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>
      <c r="A202" s="9"/>
      <c r="B202" s="57" t="s">
        <v>69</v>
      </c>
      <c r="C202" s="1"/>
      <c r="D202" s="1"/>
      <c r="E202" s="58" t="s">
        <v>1020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>
      <c r="A203" s="9"/>
      <c r="B203" s="57" t="s">
        <v>71</v>
      </c>
      <c r="C203" s="1"/>
      <c r="D203" s="1"/>
      <c r="E203" s="58" t="s">
        <v>1021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>
      <c r="A204" s="9"/>
      <c r="B204" s="57" t="s">
        <v>73</v>
      </c>
      <c r="C204" s="1"/>
      <c r="D204" s="1"/>
      <c r="E204" s="58" t="s">
        <v>1022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thickBot="1">
      <c r="A205" s="9"/>
      <c r="B205" s="59" t="s">
        <v>75</v>
      </c>
      <c r="C205" s="31"/>
      <c r="D205" s="31"/>
      <c r="E205" s="60" t="s">
        <v>76</v>
      </c>
      <c r="F205" s="31"/>
      <c r="G205" s="31"/>
      <c r="H205" s="61"/>
      <c r="I205" s="31"/>
      <c r="J205" s="61"/>
      <c r="K205" s="31"/>
      <c r="L205" s="31"/>
      <c r="M205" s="12"/>
      <c r="N205" s="2"/>
      <c r="O205" s="2"/>
      <c r="P205" s="2"/>
      <c r="Q205" s="2"/>
    </row>
    <row r="206" thickTop="1">
      <c r="A206" s="9"/>
      <c r="B206" s="50">
        <v>32</v>
      </c>
      <c r="C206" s="51" t="s">
        <v>1023</v>
      </c>
      <c r="D206" s="51" t="s">
        <v>3</v>
      </c>
      <c r="E206" s="51" t="s">
        <v>1024</v>
      </c>
      <c r="F206" s="51" t="s">
        <v>3</v>
      </c>
      <c r="G206" s="52" t="s">
        <v>169</v>
      </c>
      <c r="H206" s="62">
        <v>42</v>
      </c>
      <c r="I206" s="33">
        <f>ROUND(0,2)</f>
        <v>0</v>
      </c>
      <c r="J206" s="63">
        <f>ROUND(I206*H206,2)</f>
        <v>0</v>
      </c>
      <c r="K206" s="64">
        <v>0.20999999999999999</v>
      </c>
      <c r="L206" s="65">
        <f>IF(ISNUMBER(K206),ROUND(J206*(K206+1),2),0)</f>
        <v>0</v>
      </c>
      <c r="M206" s="12"/>
      <c r="N206" s="2"/>
      <c r="O206" s="2"/>
      <c r="P206" s="2"/>
      <c r="Q206" s="42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57" t="s">
        <v>69</v>
      </c>
      <c r="C207" s="1"/>
      <c r="D207" s="1"/>
      <c r="E207" s="58" t="s">
        <v>1025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>
      <c r="A208" s="9"/>
      <c r="B208" s="57" t="s">
        <v>71</v>
      </c>
      <c r="C208" s="1"/>
      <c r="D208" s="1"/>
      <c r="E208" s="58" t="s">
        <v>1026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>
      <c r="A209" s="9"/>
      <c r="B209" s="57" t="s">
        <v>73</v>
      </c>
      <c r="C209" s="1"/>
      <c r="D209" s="1"/>
      <c r="E209" s="58" t="s">
        <v>1022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thickBot="1">
      <c r="A210" s="9"/>
      <c r="B210" s="59" t="s">
        <v>75</v>
      </c>
      <c r="C210" s="31"/>
      <c r="D210" s="31"/>
      <c r="E210" s="60" t="s">
        <v>76</v>
      </c>
      <c r="F210" s="31"/>
      <c r="G210" s="31"/>
      <c r="H210" s="61"/>
      <c r="I210" s="31"/>
      <c r="J210" s="61"/>
      <c r="K210" s="31"/>
      <c r="L210" s="31"/>
      <c r="M210" s="12"/>
      <c r="N210" s="2"/>
      <c r="O210" s="2"/>
      <c r="P210" s="2"/>
      <c r="Q210" s="2"/>
    </row>
    <row r="211" thickTop="1" thickBot="1" ht="25" customHeight="1">
      <c r="A211" s="9"/>
      <c r="B211" s="1"/>
      <c r="C211" s="66">
        <v>8</v>
      </c>
      <c r="D211" s="1"/>
      <c r="E211" s="66" t="s">
        <v>564</v>
      </c>
      <c r="F211" s="1"/>
      <c r="G211" s="67" t="s">
        <v>117</v>
      </c>
      <c r="H211" s="68">
        <f>J201+J206</f>
        <v>0</v>
      </c>
      <c r="I211" s="67" t="s">
        <v>118</v>
      </c>
      <c r="J211" s="69">
        <f>(L211-H211)</f>
        <v>0</v>
      </c>
      <c r="K211" s="67" t="s">
        <v>119</v>
      </c>
      <c r="L211" s="70">
        <f>L201+L206</f>
        <v>0</v>
      </c>
      <c r="M211" s="12"/>
      <c r="N211" s="2"/>
      <c r="O211" s="2"/>
      <c r="P211" s="2"/>
      <c r="Q211" s="42">
        <f>0+Q201+Q206</f>
        <v>0</v>
      </c>
      <c r="R211" s="27">
        <f>0+R201+R206</f>
        <v>0</v>
      </c>
      <c r="S211" s="71">
        <f>Q211*(1+J211)+R211</f>
        <v>0</v>
      </c>
    </row>
    <row r="212" thickTop="1" thickBot="1" ht="25" customHeight="1">
      <c r="A212" s="9"/>
      <c r="B212" s="72"/>
      <c r="C212" s="72"/>
      <c r="D212" s="72"/>
      <c r="E212" s="72"/>
      <c r="F212" s="72"/>
      <c r="G212" s="73" t="s">
        <v>120</v>
      </c>
      <c r="H212" s="74">
        <f>J201+J206</f>
        <v>0</v>
      </c>
      <c r="I212" s="73" t="s">
        <v>121</v>
      </c>
      <c r="J212" s="75">
        <f>0+J211</f>
        <v>0</v>
      </c>
      <c r="K212" s="73" t="s">
        <v>122</v>
      </c>
      <c r="L212" s="76">
        <f>L201+L206</f>
        <v>0</v>
      </c>
      <c r="M212" s="12"/>
      <c r="N212" s="2"/>
      <c r="O212" s="2"/>
      <c r="P212" s="2"/>
      <c r="Q212" s="2"/>
    </row>
    <row r="213" ht="40" customHeight="1">
      <c r="A213" s="9"/>
      <c r="B213" s="81" t="s">
        <v>512</v>
      </c>
      <c r="C213" s="1"/>
      <c r="D213" s="1"/>
      <c r="E213" s="1"/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>
      <c r="A214" s="9"/>
      <c r="B214" s="50">
        <v>33</v>
      </c>
      <c r="C214" s="51" t="s">
        <v>670</v>
      </c>
      <c r="D214" s="51" t="s">
        <v>3</v>
      </c>
      <c r="E214" s="51" t="s">
        <v>671</v>
      </c>
      <c r="F214" s="51" t="s">
        <v>3</v>
      </c>
      <c r="G214" s="52" t="s">
        <v>169</v>
      </c>
      <c r="H214" s="53">
        <v>42</v>
      </c>
      <c r="I214" s="25">
        <f>ROUND(0,2)</f>
        <v>0</v>
      </c>
      <c r="J214" s="54">
        <f>ROUND(I214*H214,2)</f>
        <v>0</v>
      </c>
      <c r="K214" s="55">
        <v>0.20999999999999999</v>
      </c>
      <c r="L214" s="56">
        <f>IF(ISNUMBER(K214),ROUND(J214*(K214+1),2),0)</f>
        <v>0</v>
      </c>
      <c r="M214" s="12"/>
      <c r="N214" s="2"/>
      <c r="O214" s="2"/>
      <c r="P214" s="2"/>
      <c r="Q214" s="42">
        <f>IF(ISNUMBER(K214),IF(H214&gt;0,IF(I214&gt;0,J214,0),0),0)</f>
        <v>0</v>
      </c>
      <c r="R214" s="27">
        <f>IF(ISNUMBER(K214)=FALSE,J214,0)</f>
        <v>0</v>
      </c>
    </row>
    <row r="215">
      <c r="A215" s="9"/>
      <c r="B215" s="57" t="s">
        <v>69</v>
      </c>
      <c r="C215" s="1"/>
      <c r="D215" s="1"/>
      <c r="E215" s="58" t="s">
        <v>857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7" t="s">
        <v>71</v>
      </c>
      <c r="C216" s="1"/>
      <c r="D216" s="1"/>
      <c r="E216" s="58" t="s">
        <v>1026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>
      <c r="A217" s="9"/>
      <c r="B217" s="57" t="s">
        <v>73</v>
      </c>
      <c r="C217" s="1"/>
      <c r="D217" s="1"/>
      <c r="E217" s="58" t="s">
        <v>858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>
      <c r="A218" s="9"/>
      <c r="B218" s="59" t="s">
        <v>75</v>
      </c>
      <c r="C218" s="31"/>
      <c r="D218" s="31"/>
      <c r="E218" s="60" t="s">
        <v>76</v>
      </c>
      <c r="F218" s="31"/>
      <c r="G218" s="31"/>
      <c r="H218" s="61"/>
      <c r="I218" s="31"/>
      <c r="J218" s="61"/>
      <c r="K218" s="31"/>
      <c r="L218" s="31"/>
      <c r="M218" s="12"/>
      <c r="N218" s="2"/>
      <c r="O218" s="2"/>
      <c r="P218" s="2"/>
      <c r="Q218" s="2"/>
    </row>
    <row r="219" thickTop="1">
      <c r="A219" s="9"/>
      <c r="B219" s="50">
        <v>34</v>
      </c>
      <c r="C219" s="51" t="s">
        <v>286</v>
      </c>
      <c r="D219" s="51" t="s">
        <v>3</v>
      </c>
      <c r="E219" s="51" t="s">
        <v>287</v>
      </c>
      <c r="F219" s="51" t="s">
        <v>3</v>
      </c>
      <c r="G219" s="52" t="s">
        <v>94</v>
      </c>
      <c r="H219" s="62">
        <v>4</v>
      </c>
      <c r="I219" s="33">
        <f>ROUND(0,2)</f>
        <v>0</v>
      </c>
      <c r="J219" s="63">
        <f>ROUND(I219*H219,2)</f>
        <v>0</v>
      </c>
      <c r="K219" s="64">
        <v>0.20999999999999999</v>
      </c>
      <c r="L219" s="65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>
      <c r="A220" s="9"/>
      <c r="B220" s="57" t="s">
        <v>69</v>
      </c>
      <c r="C220" s="1"/>
      <c r="D220" s="1"/>
      <c r="E220" s="58" t="s">
        <v>1027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>
      <c r="A221" s="9"/>
      <c r="B221" s="57" t="s">
        <v>71</v>
      </c>
      <c r="C221" s="1"/>
      <c r="D221" s="1"/>
      <c r="E221" s="58" t="s">
        <v>1028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>
      <c r="A222" s="9"/>
      <c r="B222" s="57" t="s">
        <v>73</v>
      </c>
      <c r="C222" s="1"/>
      <c r="D222" s="1"/>
      <c r="E222" s="58" t="s">
        <v>529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thickBot="1">
      <c r="A223" s="9"/>
      <c r="B223" s="59" t="s">
        <v>75</v>
      </c>
      <c r="C223" s="31"/>
      <c r="D223" s="31"/>
      <c r="E223" s="60" t="s">
        <v>76</v>
      </c>
      <c r="F223" s="31"/>
      <c r="G223" s="31"/>
      <c r="H223" s="61"/>
      <c r="I223" s="31"/>
      <c r="J223" s="61"/>
      <c r="K223" s="31"/>
      <c r="L223" s="31"/>
      <c r="M223" s="12"/>
      <c r="N223" s="2"/>
      <c r="O223" s="2"/>
      <c r="P223" s="2"/>
      <c r="Q223" s="2"/>
    </row>
    <row r="224" thickTop="1">
      <c r="A224" s="9"/>
      <c r="B224" s="50">
        <v>35</v>
      </c>
      <c r="C224" s="51" t="s">
        <v>333</v>
      </c>
      <c r="D224" s="51" t="s">
        <v>3</v>
      </c>
      <c r="E224" s="51" t="s">
        <v>334</v>
      </c>
      <c r="F224" s="51" t="s">
        <v>3</v>
      </c>
      <c r="G224" s="52" t="s">
        <v>169</v>
      </c>
      <c r="H224" s="62">
        <v>54</v>
      </c>
      <c r="I224" s="33">
        <f>ROUND(0,2)</f>
        <v>0</v>
      </c>
      <c r="J224" s="63">
        <f>ROUND(I224*H224,2)</f>
        <v>0</v>
      </c>
      <c r="K224" s="64">
        <v>0.20999999999999999</v>
      </c>
      <c r="L224" s="65">
        <f>IF(ISNUMBER(K224),ROUND(J224*(K224+1),2),0)</f>
        <v>0</v>
      </c>
      <c r="M224" s="12"/>
      <c r="N224" s="2"/>
      <c r="O224" s="2"/>
      <c r="P224" s="2"/>
      <c r="Q224" s="42">
        <f>IF(ISNUMBER(K224),IF(H224&gt;0,IF(I224&gt;0,J224,0),0),0)</f>
        <v>0</v>
      </c>
      <c r="R224" s="27">
        <f>IF(ISNUMBER(K224)=FALSE,J224,0)</f>
        <v>0</v>
      </c>
    </row>
    <row r="225">
      <c r="A225" s="9"/>
      <c r="B225" s="57" t="s">
        <v>69</v>
      </c>
      <c r="C225" s="1"/>
      <c r="D225" s="1"/>
      <c r="E225" s="58" t="s">
        <v>859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>
      <c r="A226" s="9"/>
      <c r="B226" s="57" t="s">
        <v>71</v>
      </c>
      <c r="C226" s="1"/>
      <c r="D226" s="1"/>
      <c r="E226" s="58" t="s">
        <v>1029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>
      <c r="A227" s="9"/>
      <c r="B227" s="57" t="s">
        <v>73</v>
      </c>
      <c r="C227" s="1"/>
      <c r="D227" s="1"/>
      <c r="E227" s="58" t="s">
        <v>337</v>
      </c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thickBot="1">
      <c r="A228" s="9"/>
      <c r="B228" s="59" t="s">
        <v>75</v>
      </c>
      <c r="C228" s="31"/>
      <c r="D228" s="31"/>
      <c r="E228" s="60" t="s">
        <v>76</v>
      </c>
      <c r="F228" s="31"/>
      <c r="G228" s="31"/>
      <c r="H228" s="61"/>
      <c r="I228" s="31"/>
      <c r="J228" s="61"/>
      <c r="K228" s="31"/>
      <c r="L228" s="31"/>
      <c r="M228" s="12"/>
      <c r="N228" s="2"/>
      <c r="O228" s="2"/>
      <c r="P228" s="2"/>
      <c r="Q228" s="2"/>
    </row>
    <row r="229" thickTop="1">
      <c r="A229" s="9"/>
      <c r="B229" s="50">
        <v>36</v>
      </c>
      <c r="C229" s="51" t="s">
        <v>861</v>
      </c>
      <c r="D229" s="51" t="s">
        <v>3</v>
      </c>
      <c r="E229" s="51" t="s">
        <v>862</v>
      </c>
      <c r="F229" s="51" t="s">
        <v>3</v>
      </c>
      <c r="G229" s="52" t="s">
        <v>145</v>
      </c>
      <c r="H229" s="62">
        <v>9.7300000000000004</v>
      </c>
      <c r="I229" s="33">
        <f>ROUND(0,2)</f>
        <v>0</v>
      </c>
      <c r="J229" s="63">
        <f>ROUND(I229*H229,2)</f>
        <v>0</v>
      </c>
      <c r="K229" s="64">
        <v>0.20999999999999999</v>
      </c>
      <c r="L229" s="65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57" t="s">
        <v>69</v>
      </c>
      <c r="C230" s="1"/>
      <c r="D230" s="1"/>
      <c r="E230" s="58" t="s">
        <v>1030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>
      <c r="A231" s="9"/>
      <c r="B231" s="57" t="s">
        <v>71</v>
      </c>
      <c r="C231" s="1"/>
      <c r="D231" s="1"/>
      <c r="E231" s="58" t="s">
        <v>1031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>
      <c r="A232" s="9"/>
      <c r="B232" s="57" t="s">
        <v>73</v>
      </c>
      <c r="C232" s="1"/>
      <c r="D232" s="1"/>
      <c r="E232" s="58" t="s">
        <v>865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>
      <c r="A233" s="9"/>
      <c r="B233" s="59" t="s">
        <v>75</v>
      </c>
      <c r="C233" s="31"/>
      <c r="D233" s="31"/>
      <c r="E233" s="60" t="s">
        <v>76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>
      <c r="A234" s="9"/>
      <c r="B234" s="50">
        <v>37</v>
      </c>
      <c r="C234" s="51" t="s">
        <v>866</v>
      </c>
      <c r="D234" s="51" t="s">
        <v>3</v>
      </c>
      <c r="E234" s="51" t="s">
        <v>867</v>
      </c>
      <c r="F234" s="51" t="s">
        <v>3</v>
      </c>
      <c r="G234" s="52" t="s">
        <v>169</v>
      </c>
      <c r="H234" s="62">
        <v>19.949999999999999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57" t="s">
        <v>69</v>
      </c>
      <c r="C235" s="1"/>
      <c r="D235" s="1"/>
      <c r="E235" s="58" t="s">
        <v>1030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>
      <c r="A236" s="9"/>
      <c r="B236" s="57" t="s">
        <v>71</v>
      </c>
      <c r="C236" s="1"/>
      <c r="D236" s="1"/>
      <c r="E236" s="58" t="s">
        <v>1032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>
      <c r="A237" s="9"/>
      <c r="B237" s="57" t="s">
        <v>73</v>
      </c>
      <c r="C237" s="1"/>
      <c r="D237" s="1"/>
      <c r="E237" s="58" t="s">
        <v>551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>
      <c r="A238" s="9"/>
      <c r="B238" s="59" t="s">
        <v>75</v>
      </c>
      <c r="C238" s="31"/>
      <c r="D238" s="31"/>
      <c r="E238" s="60" t="s">
        <v>76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>
      <c r="A239" s="9"/>
      <c r="B239" s="50">
        <v>38</v>
      </c>
      <c r="C239" s="51" t="s">
        <v>870</v>
      </c>
      <c r="D239" s="51" t="s">
        <v>3</v>
      </c>
      <c r="E239" s="51" t="s">
        <v>871</v>
      </c>
      <c r="F239" s="51" t="s">
        <v>3</v>
      </c>
      <c r="G239" s="52" t="s">
        <v>169</v>
      </c>
      <c r="H239" s="62">
        <v>19.949999999999999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57" t="s">
        <v>69</v>
      </c>
      <c r="C240" s="1"/>
      <c r="D240" s="1"/>
      <c r="E240" s="58" t="s">
        <v>1030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>
      <c r="A241" s="9"/>
      <c r="B241" s="57" t="s">
        <v>71</v>
      </c>
      <c r="C241" s="1"/>
      <c r="D241" s="1"/>
      <c r="E241" s="58" t="s">
        <v>3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>
      <c r="A242" s="9"/>
      <c r="B242" s="57" t="s">
        <v>73</v>
      </c>
      <c r="C242" s="1"/>
      <c r="D242" s="1"/>
      <c r="E242" s="58" t="s">
        <v>865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>
      <c r="A243" s="9"/>
      <c r="B243" s="59" t="s">
        <v>75</v>
      </c>
      <c r="C243" s="31"/>
      <c r="D243" s="31"/>
      <c r="E243" s="60" t="s">
        <v>76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 thickBot="1" ht="25" customHeight="1">
      <c r="A244" s="9"/>
      <c r="B244" s="1"/>
      <c r="C244" s="66">
        <v>9</v>
      </c>
      <c r="D244" s="1"/>
      <c r="E244" s="66" t="s">
        <v>355</v>
      </c>
      <c r="F244" s="1"/>
      <c r="G244" s="67" t="s">
        <v>117</v>
      </c>
      <c r="H244" s="68">
        <f>J214+J219+J224+J229+J234+J239</f>
        <v>0</v>
      </c>
      <c r="I244" s="67" t="s">
        <v>118</v>
      </c>
      <c r="J244" s="69">
        <f>(L244-H244)</f>
        <v>0</v>
      </c>
      <c r="K244" s="67" t="s">
        <v>119</v>
      </c>
      <c r="L244" s="70">
        <f>L214+L219+L224+L229+L234+L239</f>
        <v>0</v>
      </c>
      <c r="M244" s="12"/>
      <c r="N244" s="2"/>
      <c r="O244" s="2"/>
      <c r="P244" s="2"/>
      <c r="Q244" s="42">
        <f>0+Q214+Q219+Q224+Q229+Q234+Q239</f>
        <v>0</v>
      </c>
      <c r="R244" s="27">
        <f>0+R214+R219+R224+R229+R234+R239</f>
        <v>0</v>
      </c>
      <c r="S244" s="71">
        <f>Q244*(1+J244)+R244</f>
        <v>0</v>
      </c>
    </row>
    <row r="245" thickTop="1" thickBot="1" ht="25" customHeight="1">
      <c r="A245" s="9"/>
      <c r="B245" s="72"/>
      <c r="C245" s="72"/>
      <c r="D245" s="72"/>
      <c r="E245" s="72"/>
      <c r="F245" s="72"/>
      <c r="G245" s="73" t="s">
        <v>120</v>
      </c>
      <c r="H245" s="74">
        <f>J214+J219+J224+J229+J234+J239</f>
        <v>0</v>
      </c>
      <c r="I245" s="73" t="s">
        <v>121</v>
      </c>
      <c r="J245" s="75">
        <f>0+J244</f>
        <v>0</v>
      </c>
      <c r="K245" s="73" t="s">
        <v>122</v>
      </c>
      <c r="L245" s="76">
        <f>L214+L219+L224+L229+L234+L239</f>
        <v>0</v>
      </c>
      <c r="M245" s="12"/>
      <c r="N245" s="2"/>
      <c r="O245" s="2"/>
      <c r="P245" s="2"/>
      <c r="Q245" s="2"/>
    </row>
    <row r="246">
      <c r="A246" s="13"/>
      <c r="B246" s="4"/>
      <c r="C246" s="4"/>
      <c r="D246" s="4"/>
      <c r="E246" s="4"/>
      <c r="F246" s="4"/>
      <c r="G246" s="4"/>
      <c r="H246" s="77"/>
      <c r="I246" s="4"/>
      <c r="J246" s="77"/>
      <c r="K246" s="4"/>
      <c r="L246" s="4"/>
      <c r="M246" s="14"/>
      <c r="N246" s="2"/>
      <c r="O246" s="2"/>
      <c r="P246" s="2"/>
      <c r="Q246" s="2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"/>
      <c r="O247" s="2"/>
      <c r="P247" s="2"/>
      <c r="Q247" s="2"/>
    </row>
  </sheetData>
  <mergeCells count="18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3:L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6:L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9:L149"/>
    <mergeCell ref="B151:D151"/>
    <mergeCell ref="B152:D152"/>
    <mergeCell ref="B153:D153"/>
    <mergeCell ref="B154:D154"/>
    <mergeCell ref="B182:L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200:L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13:L213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2024-06-12T10:52:25Z</dcterms:modified>
</cp:coreProperties>
</file>